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https://constructoruniversity.sharepoint.com/sites/AcademicAdvising-AASInternalOnly/Shared Documents/AAS Internal Only/CURRENT CASES/Entry Advising Forms/F25/Updated/"/>
    </mc:Choice>
  </mc:AlternateContent>
  <xr:revisionPtr revIDLastSave="418" documentId="13_ncr:1_{4E5823D4-9C3C-41F2-82E5-88C08F401EB1}" xr6:coauthVersionLast="47" xr6:coauthVersionMax="47" xr10:uidLastSave="{B71997F2-7E77-49B1-B752-E483C96D3F50}"/>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A19" i="1" l="1"/>
  <c r="A18" i="1"/>
  <c r="B8" i="3" l="1"/>
  <c r="B7" i="3"/>
  <c r="B6" i="3"/>
  <c r="B5" i="3"/>
  <c r="B4" i="3"/>
  <c r="B3" i="3"/>
  <c r="A5" i="4"/>
  <c r="F46" i="1"/>
  <c r="E46" i="1"/>
  <c r="A46" i="1"/>
  <c r="F45" i="1"/>
  <c r="E45" i="1"/>
  <c r="A45" i="1"/>
  <c r="A8" i="4"/>
  <c r="F38" i="1"/>
  <c r="E38" i="1"/>
  <c r="A38" i="1"/>
  <c r="F37" i="1"/>
  <c r="E37" i="1"/>
  <c r="A37" i="1"/>
  <c r="B3" i="4"/>
  <c r="A3" i="4"/>
  <c r="F24" i="1"/>
  <c r="F25" i="1"/>
  <c r="F26" i="1"/>
  <c r="F27" i="1"/>
  <c r="F28" i="1"/>
  <c r="F29" i="1"/>
  <c r="E24" i="1"/>
  <c r="E25" i="1"/>
  <c r="E26" i="1"/>
  <c r="E27" i="1"/>
  <c r="E28" i="1"/>
  <c r="E29" i="1"/>
  <c r="F53" i="1"/>
  <c r="E53" i="1"/>
  <c r="F52" i="1"/>
  <c r="E52" i="1"/>
  <c r="F51" i="1"/>
  <c r="E51" i="1"/>
  <c r="F50" i="1"/>
  <c r="E50" i="1"/>
  <c r="F49" i="1"/>
  <c r="E49" i="1"/>
  <c r="B9" i="3"/>
  <c r="B10" i="3"/>
  <c r="F65" i="1"/>
  <c r="E65" i="1"/>
  <c r="F64" i="1"/>
  <c r="E64" i="1"/>
  <c r="F63" i="1"/>
  <c r="E63" i="1"/>
  <c r="F62" i="1"/>
  <c r="E62" i="1"/>
  <c r="F61" i="1"/>
  <c r="E61" i="1"/>
  <c r="F60" i="1"/>
  <c r="E60" i="1"/>
  <c r="F59" i="1"/>
  <c r="E59" i="1"/>
  <c r="A25" i="4"/>
  <c r="B26" i="4"/>
  <c r="A26" i="4"/>
  <c r="B25" i="4"/>
  <c r="B22" i="4"/>
  <c r="A22" i="4"/>
  <c r="B21" i="4"/>
  <c r="A21" i="4"/>
  <c r="B8" i="4"/>
  <c r="B7" i="4"/>
  <c r="A7" i="4"/>
  <c r="B6" i="4"/>
  <c r="A6" i="4"/>
  <c r="B5" i="4"/>
  <c r="B4" i="4"/>
  <c r="A4" i="4"/>
  <c r="F18" i="1"/>
  <c r="F19" i="1"/>
  <c r="E18" i="1"/>
  <c r="E19" i="1"/>
  <c r="F31" i="1"/>
  <c r="F32" i="1"/>
  <c r="F33" i="1"/>
  <c r="E31" i="1"/>
  <c r="E32" i="1"/>
  <c r="E33" i="1"/>
  <c r="F30" i="1"/>
  <c r="E30" i="1"/>
  <c r="F17" i="1"/>
  <c r="E17" i="1"/>
  <c r="F15" i="1"/>
  <c r="F16" i="1"/>
  <c r="E15" i="1"/>
  <c r="E16" i="1"/>
  <c r="F14" i="1"/>
  <c r="E14" i="1"/>
  <c r="F76" i="1"/>
  <c r="F75" i="1"/>
  <c r="E76" i="1"/>
  <c r="E75" i="1"/>
  <c r="F69" i="1"/>
  <c r="F70" i="1"/>
  <c r="F71" i="1"/>
  <c r="E69" i="1"/>
  <c r="E70" i="1"/>
  <c r="E71" i="1"/>
  <c r="F39" i="1"/>
  <c r="F40" i="1"/>
  <c r="E39" i="1"/>
  <c r="E40" i="1"/>
  <c r="E23" i="1"/>
  <c r="F23" i="1"/>
  <c r="C41" i="2"/>
  <c r="C21" i="2"/>
  <c r="C43" i="2"/>
  <c r="B80" i="1"/>
  <c r="H80" i="1"/>
  <c r="J83" i="1"/>
  <c r="J81" i="1"/>
  <c r="E43" i="2"/>
  <c r="C16" i="4" l="1"/>
  <c r="C10" i="4"/>
  <c r="B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D0D94E93-A75B-4AAB-BF19-FAFE8FE089E4}">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B18" authorId="0" shapeId="0" xr:uid="{5F118820-A854-4014-9B91-FF57B1F7E537}">
      <text>
        <r>
          <rPr>
            <b/>
            <sz val="9"/>
            <color indexed="81"/>
            <rFont val="Tahoma"/>
            <family val="2"/>
          </rPr>
          <t>Recommendation for students not completing a minor: CH-150 Analysis</t>
        </r>
      </text>
    </comment>
    <comment ref="B19" authorId="0" shapeId="0" xr:uid="{A6276957-B61D-40E6-9230-C6F974194BE4}">
      <text>
        <r>
          <rPr>
            <b/>
            <sz val="9"/>
            <color indexed="81"/>
            <rFont val="Tahoma"/>
            <family val="2"/>
          </rPr>
          <t>Recommendation for students not completing a minor: CH-234 Digital Systems &amp; Computer Architecture  or CH-151 Linear Algebra</t>
        </r>
        <r>
          <rPr>
            <sz val="9"/>
            <color indexed="81"/>
            <rFont val="Tahoma"/>
            <family val="2"/>
          </rPr>
          <t xml:space="preserve">
</t>
        </r>
      </text>
    </comment>
    <comment ref="H23" authorId="0" shapeId="0" xr:uid="{80D1366A-9E42-4F5E-B03E-EAC77C9D76C3}">
      <text>
        <r>
          <rPr>
            <b/>
            <sz val="9"/>
            <color indexed="81"/>
            <rFont val="Tahoma"/>
            <family val="2"/>
          </rPr>
          <t>If applicable: replace with minor  CORE module</t>
        </r>
        <r>
          <rPr>
            <sz val="9"/>
            <color indexed="81"/>
            <rFont val="Tahoma"/>
            <family val="2"/>
          </rPr>
          <t xml:space="preserve">
</t>
        </r>
      </text>
    </comment>
    <comment ref="H26" authorId="0" shapeId="0" xr:uid="{40EBCB79-85DA-41F8-A08D-C3B718103DA4}">
      <text>
        <r>
          <rPr>
            <b/>
            <sz val="9"/>
            <color indexed="81"/>
            <rFont val="Tahoma"/>
            <family val="2"/>
          </rPr>
          <t>If applicable: replace with minor  CORE module</t>
        </r>
        <r>
          <rPr>
            <sz val="9"/>
            <color indexed="81"/>
            <rFont val="Tahoma"/>
            <family val="2"/>
          </rPr>
          <t xml:space="preserve">
</t>
        </r>
      </text>
    </comment>
    <comment ref="H30" authorId="0" shapeId="0" xr:uid="{4FEE6916-EDC8-4AFF-91D6-B3065C585563}">
      <text>
        <r>
          <rPr>
            <b/>
            <sz val="9"/>
            <color indexed="81"/>
            <rFont val="Tahoma"/>
            <family val="2"/>
          </rPr>
          <t>If applicable: replace with minor  CORE module</t>
        </r>
        <r>
          <rPr>
            <sz val="9"/>
            <color indexed="81"/>
            <rFont val="Tahoma"/>
            <family val="2"/>
          </rPr>
          <t xml:space="preserve">
</t>
        </r>
      </text>
    </comment>
    <comment ref="A37" authorId="0" shapeId="0" xr:uid="{E48E7989-63A9-4B1B-A7A6-3F0A8359CBA0}">
      <text>
        <r>
          <rPr>
            <b/>
            <sz val="9"/>
            <color indexed="81"/>
            <rFont val="Tahoma"/>
            <family val="2"/>
          </rPr>
          <t>Matrix Algebra &amp; Advanced Calculus I &amp; II only recommended for students with a strong mathematical background</t>
        </r>
        <r>
          <rPr>
            <sz val="9"/>
            <color indexed="81"/>
            <rFont val="Tahoma"/>
            <family val="2"/>
          </rPr>
          <t xml:space="preserve">
</t>
        </r>
      </text>
    </comment>
    <comment ref="F59" authorId="0" shapeId="0" xr:uid="{3EBDE1F4-C330-4D9F-A01D-09DC0453D9BA}">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7"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<sst xmlns="http://schemas.openxmlformats.org/spreadsheetml/2006/main" count="430" uniqueCount="220">
  <si>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</si>
  <si>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</si>
  <si>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</si>
  <si>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</si>
  <si>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</si>
  <si>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</si>
  <si>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</si>
  <si>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</si>
  <si>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</si>
  <si>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</si>
  <si>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</si>
  <si>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</si>
  <si>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</si>
  <si>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</si>
  <si>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</si>
  <si>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</si>
  <si>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</si>
  <si>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</si>
  <si>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</si>
  <si>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</si>
  <si>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</si>
  <si>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</si>
  <si>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</si>
  <si>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</si>
  <si>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CO-XXX</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</si>
  <si>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</si>
  <si>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</si>
  <si>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</si>
  <si>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</si>
  <si>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</si>
  <si>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</si>
  <si>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</si>
  <si>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</si>
  <si>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</si>
  <si>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</si>
  <si>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</si>
  <si>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</si>
  <si>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</si>
  <si>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</si>
  <si>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</si>
  <si>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</si>
  <si>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</si>
  <si>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</si>
  <si>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</si>
  <si>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</si>
  <si>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</si>
  <si>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</si>
  <si>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</si>
  <si>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</si>
  <si>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</si>
  <si>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</si>
  <si>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Fall xxxx/ Spring xxxx</t>
  </si>
  <si>
    <t xml:space="preserve">Total Credits required: 20 </t>
  </si>
  <si>
    <t xml:space="preserve">Probability &amp; Random Processes </t>
  </si>
  <si>
    <t>Module Number</t>
  </si>
  <si>
    <t>Module Name</t>
  </si>
  <si>
    <t>Workload CP</t>
  </si>
  <si>
    <t>Total</t>
  </si>
  <si>
    <t>Status</t>
  </si>
  <si>
    <t>m</t>
  </si>
  <si>
    <t>me</t>
  </si>
  <si>
    <t>Methods modules</t>
  </si>
  <si>
    <t>Logic</t>
  </si>
  <si>
    <t>Causation /Correlation</t>
  </si>
  <si>
    <t>Linear Model- Matrices/ Complex Problem Solving</t>
  </si>
  <si>
    <t>Fall 2025</t>
  </si>
  <si>
    <t>Spring 2026</t>
  </si>
  <si>
    <t>CO-562</t>
  </si>
  <si>
    <t>Operating Systems</t>
  </si>
  <si>
    <t xml:space="preserve">Fall  xxxx </t>
  </si>
  <si>
    <t xml:space="preserve">Please select: </t>
  </si>
  <si>
    <t>CH-150</t>
  </si>
  <si>
    <t>CH-151</t>
  </si>
  <si>
    <t>Linear Algebra</t>
  </si>
  <si>
    <t>Advanced Algorithms &amp; Data Structures</t>
  </si>
  <si>
    <t>Machine Learning</t>
  </si>
  <si>
    <t>CO-541</t>
  </si>
  <si>
    <t>Discrete Mathematics / Artificial Intelligence</t>
  </si>
  <si>
    <t>Statistics &amp; Data Analytics</t>
  </si>
  <si>
    <t>Fall xxxx / Spring xxxx</t>
  </si>
  <si>
    <t xml:space="preserve">Core Algorithms &amp; Data Structures </t>
  </si>
  <si>
    <t>Language &amp; Humanities Modules</t>
  </si>
  <si>
    <t>Total Credits required: 5</t>
  </si>
  <si>
    <t>New Skills Modules</t>
  </si>
  <si>
    <t>Total Credits required: 20</t>
  </si>
  <si>
    <t>Major: SDT</t>
  </si>
  <si>
    <t>Development in JVM Languages</t>
  </si>
  <si>
    <t>Choice Modules</t>
  </si>
  <si>
    <t>Major Change option after 1 semester based on free Choice module selection:</t>
  </si>
  <si>
    <t xml:space="preserve"> Methods Modules</t>
  </si>
  <si>
    <t>Module No.</t>
  </si>
  <si>
    <t>Free Choice Modules Fall</t>
  </si>
  <si>
    <t>Module No.2</t>
  </si>
  <si>
    <t>Free Choice Modules Spring</t>
  </si>
  <si>
    <t>CH-132</t>
  </si>
  <si>
    <t>CH-140</t>
  </si>
  <si>
    <t>CH-210</t>
  </si>
  <si>
    <t>CH-241</t>
  </si>
  <si>
    <t>CH-330</t>
  </si>
  <si>
    <t>CH-340</t>
  </si>
  <si>
    <t>Fundamentals of Earth Sciences</t>
  </si>
  <si>
    <t>Classical Physics</t>
  </si>
  <si>
    <t>General Electrical Engineering I</t>
  </si>
  <si>
    <t>General Logistics</t>
  </si>
  <si>
    <t>Essentials of Cognitive Psychology</t>
  </si>
  <si>
    <t>CH-101</t>
  </si>
  <si>
    <t>CH-111</t>
  </si>
  <si>
    <t>CH-121</t>
  </si>
  <si>
    <t>CH-141</t>
  </si>
  <si>
    <t>CH-240</t>
  </si>
  <si>
    <t>CH-301</t>
  </si>
  <si>
    <t>CH-311</t>
  </si>
  <si>
    <t>CH-321</t>
  </si>
  <si>
    <t>CH-331</t>
  </si>
  <si>
    <t>General Cell Biology</t>
  </si>
  <si>
    <t>General Organic Chemistry</t>
  </si>
  <si>
    <t>Introduction to Biotechnology</t>
  </si>
  <si>
    <t>Modern Physics</t>
  </si>
  <si>
    <t>General Industrial Engineering</t>
  </si>
  <si>
    <t>Introduction to Finance &amp; Accounting</t>
  </si>
  <si>
    <t>Macroeconomics</t>
  </si>
  <si>
    <t>Introduction to Modern European History</t>
  </si>
  <si>
    <t>Minor Options</t>
  </si>
  <si>
    <t>Major Change Options after 1 semester</t>
  </si>
  <si>
    <t>Major Change Options after 1 year</t>
  </si>
  <si>
    <t xml:space="preserve">Minor Option based on free Choice module selection: </t>
  </si>
  <si>
    <t>Major Change option after 1 year based on free Choice module selection:</t>
  </si>
  <si>
    <t>Fall 2026</t>
  </si>
  <si>
    <t>Spring 2027</t>
  </si>
  <si>
    <t>SDT-102</t>
  </si>
  <si>
    <t>SDT-103</t>
  </si>
  <si>
    <t>SDT-205</t>
  </si>
  <si>
    <t>SDT-201</t>
  </si>
  <si>
    <t>CO-501 / CO-547</t>
  </si>
  <si>
    <t>SDT-30X</t>
  </si>
  <si>
    <t>SDT-400-S</t>
  </si>
  <si>
    <t>SDT-400-T</t>
  </si>
  <si>
    <t>CTMS-MAT-12</t>
  </si>
  <si>
    <t>Minor Area</t>
  </si>
  <si>
    <t>CTNS-CIP-10/ CTNS-NSK-09</t>
  </si>
  <si>
    <t>CTNS-NSK-05/06</t>
  </si>
  <si>
    <t xml:space="preserve">CTNS-NSK-07/08 </t>
  </si>
  <si>
    <t xml:space="preserve">CTNS-NSK-03/04  </t>
  </si>
  <si>
    <t>CTNS-NSK-01/02</t>
  </si>
  <si>
    <t xml:space="preserve">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 </t>
  </si>
  <si>
    <t>Introduction to International Relations Theory</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</si>
  <si>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</si>
  <si>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</si>
  <si>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</si>
  <si>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</si>
  <si>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</si>
  <si>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</si>
  <si>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</si>
  <si>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</si>
  <si>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</si>
  <si>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</si>
  <si>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</si>
  <si>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</si>
  <si>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</si>
  <si>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</si>
  <si>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</si>
  <si>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</si>
  <si>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</si>
  <si>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SDT-204</t>
  </si>
  <si>
    <t>Software Engineering and Design</t>
  </si>
  <si>
    <t>Fall xxxx or Spring xxxx</t>
  </si>
  <si>
    <t>Function in the curriculum (Choice, Core, Methods, New Skills, Language/ Humanities)</t>
  </si>
  <si>
    <t>Argumentation, Data Visualization &amp; Communication</t>
  </si>
  <si>
    <t>Community Impact Project/ Agency, Leadership &amp; Accountability</t>
  </si>
  <si>
    <t>CTNS-CIP-10: Fall xxxx or Spring xxxx CTNS-NSK-09 Spring xxxx</t>
  </si>
  <si>
    <t>CTMS-MET-21</t>
  </si>
  <si>
    <t>Programming in C &amp; C++</t>
  </si>
  <si>
    <t>CH-230</t>
  </si>
  <si>
    <t>Digital Systems &amp; Computer Architecture</t>
  </si>
  <si>
    <t>CH-233</t>
  </si>
  <si>
    <t>CO-489</t>
  </si>
  <si>
    <t>SDT-202</t>
  </si>
  <si>
    <t>Functional Programming</t>
  </si>
  <si>
    <t>Scientific Data Analysis</t>
  </si>
  <si>
    <t>CH-110</t>
  </si>
  <si>
    <t>General Medicinal Chemistry &amp; Chemical Biology</t>
  </si>
  <si>
    <t>Analysis</t>
  </si>
  <si>
    <t>CH-221</t>
  </si>
  <si>
    <t>Mathematical &amp; Physical Foundations of Robotics I</t>
  </si>
  <si>
    <t>CH-310</t>
  </si>
  <si>
    <t>Microeconomics</t>
  </si>
  <si>
    <t xml:space="preserve">CH-152 </t>
  </si>
  <si>
    <t>Mathematical Modeling</t>
  </si>
  <si>
    <t>CH-212</t>
  </si>
  <si>
    <t>Foundations of Communications and Electronics</t>
  </si>
  <si>
    <t>CH-222</t>
  </si>
  <si>
    <t>Mathematical &amp; Physical Foundations of Robotics II</t>
  </si>
  <si>
    <t>CH-234</t>
  </si>
  <si>
    <t>Database Fundamentals</t>
  </si>
  <si>
    <t>Introduction to the Social Sciences II</t>
  </si>
  <si>
    <t>Fall 2027</t>
  </si>
  <si>
    <t>Spring 2028</t>
  </si>
  <si>
    <t>MCCB</t>
  </si>
  <si>
    <t>PHDS</t>
  </si>
  <si>
    <t>MMDA</t>
  </si>
  <si>
    <t>RIS</t>
  </si>
  <si>
    <t>IEM</t>
  </si>
  <si>
    <t>GEM</t>
  </si>
  <si>
    <t>IRPH</t>
  </si>
  <si>
    <t>CS</t>
  </si>
  <si>
    <t>ISCP</t>
  </si>
  <si>
    <t>Industrial Programming with Python</t>
  </si>
  <si>
    <t>Mathematical Foundations of Computer Science</t>
  </si>
  <si>
    <t>Fall 2028</t>
  </si>
  <si>
    <t>Spring 2029</t>
  </si>
  <si>
    <t>SUS-101  </t>
  </si>
  <si>
    <t xml:space="preserve">Introduction to Sustainability </t>
  </si>
  <si>
    <t>SUS-102</t>
  </si>
  <si>
    <t xml:space="preserve">Global Change and Systems Thinking </t>
  </si>
  <si>
    <t>Sustainability</t>
  </si>
  <si>
    <t>need to be rechecked</t>
  </si>
  <si>
    <t>AAS contact / date:</t>
  </si>
  <si>
    <t>SDT-105</t>
  </si>
  <si>
    <r>
      <t xml:space="preserve">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t>
    </r>
    <r>
      <rPr>
        <b/>
        <sz val="11"/>
        <color theme="1"/>
        <rFont val="Calibri"/>
        <family val="2"/>
        <scheme val="minor"/>
      </rPr>
      <t>03.09.2025</t>
    </r>
    <r>
      <rPr>
        <sz val="11"/>
        <color theme="1"/>
        <rFont val="Calibri"/>
        <family val="2"/>
        <scheme val="minor"/>
      </rPr>
      <t>. If you have already started learning German, you will need to take a placement test to ensure you are allocated your correct level.</t>
    </r>
  </si>
  <si>
    <t>If applicable: major changes to PHDS or MMDA only after faculty approval due to programming language/ methods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</si>
</sst>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0"/>
      <color theme="1"/>
      <name val="Calibri"/>
      <family val="2"/>
      <scheme val="minor"/>
    </font>
    <font>
      <sz val="10"/>
      <color rgb="FFFF000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s>
  <borders count="2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style="thin">
        <color auto="1"/>
      </right>
      <top style="thin">
        <color auto="1"/>
      </top>
      <bottom/>
      <diagonal/>
    </border>
    <border>
      <left/>
      <right/>
      <top style="thin">
        <color auto="1"/>
      </top>
      <bottom style="medium">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115">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14"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3" fillId="3" borderId="2" xfId="0" applyNumberFormat="1" applyFont="1" applyFill="1" applyBorder="1" applyAlignment="1">
      <alignment wrapText="1"/>
    </xf>
    <xf numFmtId="0" fontId="0" fillId="0" borderId="2" xfId="0" applyBorder="1"/>
    <xf numFmtId="0" fontId="0" fillId="0" borderId="16" xfId="0" applyBorder="1"/>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3" fillId="2" borderId="3" xfId="0" applyFont="1" applyFill="1" applyBorder="1"/>
    <xf numFmtId="2" fontId="13" fillId="5" borderId="2" xfId="0" applyNumberFormat="1" applyFont="1" applyFill="1" applyBorder="1" applyAlignment="1">
      <alignment wrapText="1"/>
    </xf>
    <xf numFmtId="0" fontId="0" fillId="5" borderId="2" xfId="0" applyFill="1" applyBorder="1"/>
    <xf numFmtId="1" fontId="0" fillId="3" borderId="2" xfId="0" applyNumberFormat="1" applyFill="1" applyBorder="1" applyAlignment="1">
      <alignment wrapText="1"/>
    </xf>
    <xf numFmtId="0" fontId="0" fillId="3" borderId="2" xfId="0" applyFill="1" applyBorder="1" applyAlignment="1">
      <alignment wrapText="1"/>
    </xf>
    <xf numFmtId="0" fontId="0" fillId="3" borderId="2" xfId="0" applyFill="1" applyBorder="1"/>
    <xf numFmtId="1" fontId="0" fillId="5" borderId="2" xfId="0" applyNumberFormat="1" applyFill="1" applyBorder="1"/>
    <xf numFmtId="2" fontId="0" fillId="5" borderId="2" xfId="0" applyNumberFormat="1" applyFill="1" applyBorder="1"/>
    <xf numFmtId="0" fontId="14" fillId="0" borderId="0" xfId="0" applyFont="1"/>
    <xf numFmtId="1" fontId="0" fillId="8" borderId="2" xfId="0" applyNumberFormat="1" applyFill="1" applyBorder="1" applyAlignment="1">
      <alignment wrapText="1"/>
    </xf>
    <xf numFmtId="1" fontId="0" fillId="5" borderId="2" xfId="0" applyNumberFormat="1" applyFill="1" applyBorder="1" applyAlignment="1">
      <alignment wrapText="1"/>
    </xf>
    <xf numFmtId="1" fontId="13" fillId="3" borderId="2" xfId="0" applyNumberFormat="1" applyFont="1" applyFill="1" applyBorder="1" applyAlignment="1" applyProtection="1">
      <alignment wrapText="1"/>
      <protection locked="0"/>
    </xf>
    <xf numFmtId="1" fontId="0" fillId="8" borderId="2" xfId="0" applyNumberFormat="1" applyFill="1" applyBorder="1"/>
    <xf numFmtId="0" fontId="15" fillId="0" borderId="0" xfId="0" applyFont="1"/>
    <xf numFmtId="0" fontId="13" fillId="3" borderId="2" xfId="0" applyFont="1" applyFill="1" applyBorder="1" applyAlignment="1" applyProtection="1">
      <alignment wrapText="1"/>
      <protection locked="0"/>
    </xf>
    <xf numFmtId="0" fontId="0" fillId="0" borderId="23" xfId="0" applyBorder="1"/>
    <xf numFmtId="2" fontId="13" fillId="3" borderId="2" xfId="0" applyNumberFormat="1" applyFont="1" applyFill="1" applyBorder="1" applyAlignment="1" applyProtection="1">
      <alignment wrapText="1"/>
      <protection locked="0"/>
    </xf>
    <xf numFmtId="0" fontId="13" fillId="9" borderId="15" xfId="0" applyFont="1" applyFill="1" applyBorder="1" applyAlignment="1" applyProtection="1">
      <alignment wrapText="1"/>
      <protection locked="0"/>
    </xf>
    <xf numFmtId="2" fontId="13" fillId="9" borderId="15" xfId="0" applyNumberFormat="1" applyFont="1" applyFill="1" applyBorder="1" applyAlignment="1">
      <alignment wrapText="1"/>
    </xf>
    <xf numFmtId="2" fontId="13" fillId="9" borderId="2" xfId="0" applyNumberFormat="1" applyFont="1" applyFill="1" applyBorder="1" applyAlignment="1">
      <alignment wrapText="1"/>
    </xf>
    <xf numFmtId="0" fontId="13" fillId="9" borderId="2" xfId="0" applyFont="1" applyFill="1" applyBorder="1" applyAlignment="1" applyProtection="1">
      <alignment wrapText="1"/>
      <protection locked="0"/>
    </xf>
    <xf numFmtId="1" fontId="13" fillId="9" borderId="2" xfId="0" applyNumberFormat="1" applyFont="1" applyFill="1" applyBorder="1" applyAlignment="1">
      <alignment wrapText="1"/>
    </xf>
    <xf numFmtId="2" fontId="13" fillId="8" borderId="2" xfId="0" applyNumberFormat="1" applyFont="1" applyFill="1" applyBorder="1" applyAlignment="1">
      <alignment wrapText="1"/>
    </xf>
    <xf numFmtId="2" fontId="13" fillId="8" borderId="2" xfId="0" applyNumberFormat="1" applyFont="1" applyFill="1" applyBorder="1" applyAlignment="1" applyProtection="1">
      <alignment wrapText="1"/>
      <protection locked="0"/>
    </xf>
    <xf numFmtId="0" fontId="13" fillId="8" borderId="2" xfId="0" applyFont="1" applyFill="1" applyBorder="1" applyAlignment="1" applyProtection="1">
      <alignment wrapText="1"/>
      <protection locked="0"/>
    </xf>
    <xf numFmtId="1" fontId="0" fillId="9" borderId="2" xfId="0" applyNumberFormat="1" applyFill="1" applyBorder="1" applyAlignment="1">
      <alignment wrapText="1"/>
    </xf>
    <xf numFmtId="2" fontId="0" fillId="9" borderId="2" xfId="0" applyNumberFormat="1" applyFill="1" applyBorder="1" applyAlignment="1">
      <alignment wrapText="1"/>
    </xf>
    <xf numFmtId="0" fontId="0" fillId="9" borderId="2" xfId="0" applyFill="1" applyBorder="1" applyAlignment="1" applyProtection="1">
      <alignment wrapText="1"/>
      <protection locked="0"/>
    </xf>
    <xf numFmtId="0" fontId="13" fillId="0" borderId="0" xfId="0" applyFont="1"/>
    <xf numFmtId="0" fontId="12" fillId="0" borderId="0" xfId="0" applyFont="1"/>
    <xf numFmtId="1" fontId="13" fillId="9" borderId="15" xfId="0" applyNumberFormat="1" applyFont="1" applyFill="1" applyBorder="1" applyAlignment="1" applyProtection="1">
      <alignment wrapText="1"/>
      <protection locked="0"/>
    </xf>
    <xf numFmtId="2" fontId="13" fillId="9" borderId="15" xfId="0" applyNumberFormat="1" applyFont="1" applyFill="1" applyBorder="1" applyAlignment="1" applyProtection="1">
      <alignment wrapText="1"/>
      <protection locked="0"/>
    </xf>
    <xf numFmtId="1" fontId="0" fillId="5" borderId="2" xfId="0" applyNumberFormat="1" applyFill="1" applyBorder="1" applyAlignment="1" applyProtection="1">
      <alignment wrapText="1"/>
      <protection locked="0"/>
    </xf>
    <xf numFmtId="0" fontId="16" fillId="2" borderId="3" xfId="0" applyFont="1" applyFill="1" applyBorder="1"/>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21" xfId="0" applyBorder="1" applyAlignment="1">
      <alignment horizontal="left" vertical="top" wrapText="1"/>
    </xf>
    <xf numFmtId="0" fontId="0" fillId="0" borderId="14" xfId="0" applyBorder="1" applyAlignment="1">
      <alignment horizontal="left" vertical="top" wrapText="1"/>
    </xf>
    <xf numFmtId="0" fontId="0" fillId="0" borderId="22" xfId="0" applyBorder="1" applyAlignment="1">
      <alignment horizontal="left" vertical="top" wrapText="1"/>
    </xf>
    <xf numFmtId="0" fontId="13" fillId="0" borderId="0" xfId="0" applyFont="1" applyAlignment="1">
      <alignment horizontal="left" vertical="top" wrapText="1"/>
    </xf>
    <xf numFmtId="0" fontId="17" fillId="0" borderId="0" xfId="0" applyFont="1" applyAlignment="1">
      <alignment horizontal="left" vertical="top" wrapText="1"/>
    </xf>
  </cellXfs>
  <cellStyles count="1">
    <cellStyle name="Normal" xfId="0" builtinId="0"/>
  </cellStyles>
  <dxfs count="5">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
      <font>
        <i/>
      </font>
    </dxf>
    <dxf>
      <font>
        <i/>
      </font>
    </dxf>
  </dxfs>
  <tableStyles count="0" defaultTableStyle="TableStyleMedium2" defaultPivotStyle="PivotStyleLight16"/>
  <colors>
    <mruColors>
      <color rgb="FFFCE4D6"/>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18</xdr:row>
      <xdr:rowOff>57150</xdr:rowOff>
    </xdr:to>
    <xdr:sp macro="" textlink="">
      <xdr:nvSpPr>
        <xdr:cNvPr id="2" name="TextBox 1">
          <a:extLst>
            <a:ext uri="{FF2B5EF4-FFF2-40B4-BE49-F238E27FC236}">
              <a16:creationId xmlns:a16="http://schemas.microsoft.com/office/drawing/2014/main" id="{683D482F-B339-42CD-B7FE-E6C510DABCB6}"/>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2025 semester is from 24.08. to 03.09.2025.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126AF-844F-4D76-A3D5-162A8D36189D}" name="Table1" displayName="Table1" ref="A1:D17" totalsRowShown="0">
  <autoFilter ref="A1:D17" xr:uid="{6F3FD201-5CCB-4C4C-8220-725ECA3CE176}"/>
  <tableColumns count="4">
    <tableColumn id="1" xr3:uid="{6CCC6621-314B-471D-85FF-EDFA33B00FFC}" name="Module No."/>
    <tableColumn id="2" xr3:uid="{212C839E-31BE-448E-A128-A2A929D40CEF}" name="Free Choice Modules Fall"/>
    <tableColumn id="3" xr3:uid="{6B52B27C-5730-4290-AA84-B3488A337906}" name="Module No.2"/>
    <tableColumn id="4" xr3:uid="{CE3EF1CB-4876-44D2-A11A-3E94BA93A54C}" name="Free Choice Modules Spring"/>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DF953B-9A28-4816-9579-064E1947340C}" name="Table2" displayName="Table2" ref="F1:F10" totalsRowShown="0">
  <autoFilter ref="F1:F10" xr:uid="{5032E744-7DA6-4740-9C2B-854D96E6BB6C}"/>
  <tableColumns count="1">
    <tableColumn id="1" xr3:uid="{A659A0EB-6277-476B-BE78-299516354B5D}"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6BFCB2E-D6CF-42CE-BFEB-CBD0E32D16CF}" name="Table3" displayName="Table3" ref="H1:H7" totalsRowShown="0" dataDxfId="4">
  <autoFilter ref="H1:H7" xr:uid="{F8480A7E-2067-4DF1-ABD8-936A012738D2}"/>
  <tableColumns count="1">
    <tableColumn id="1" xr3:uid="{CE92D596-B3D1-45D8-8C5E-3D227B981249}" name="Major Change Options after 1 semester"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915A1A-2BA2-488C-9D7F-CD3D5D1EDE47}" name="Table4" displayName="Table4" ref="I1:I3" totalsRowShown="0">
  <autoFilter ref="I1:I3" xr:uid="{FFA03464-F888-46A4-B8DF-E98A2A830A48}"/>
  <tableColumns count="1">
    <tableColumn id="1" xr3:uid="{2E2F7948-A395-4DD4-B9AD-0633D1AF4C03}" name="Major Change Options after 1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5"/>
  <sheetViews>
    <sheetView tabSelected="1" zoomScale="80" zoomScaleNormal="80" workbookViewId="0">
      <selection activeCell="B19" sqref="B19"/>
    </sheetView>
  </sheetViews>
  <sheetFormatPr defaultColWidth="8.81640625" defaultRowHeight="14.5" x14ac:dyDescent="0.35"/>
  <cols>
    <col min="1" max="1" width="18.81640625" customWidth="1"/>
    <col min="2" max="2" width="37.81640625" customWidth="1"/>
    <col min="3" max="3" width="10.90625" customWidth="1"/>
    <col min="4" max="4" width="13" customWidth="1"/>
    <col min="8" max="8" width="34.90625" customWidth="1"/>
    <col min="9" max="9" width="24.81640625" customWidth="1"/>
    <col min="10" max="10" width="14.81640625" customWidth="1"/>
    <col min="11" max="11" width="13.1796875" customWidth="1"/>
  </cols>
  <sheetData>
    <row r="1" spans="1:10" ht="21" customHeight="1" x14ac:dyDescent="0.45">
      <c r="A1" s="50" t="s">
        <v>0</v>
      </c>
      <c r="B1" s="84" t="s">
        <v>1</v>
      </c>
      <c r="C1" s="84"/>
      <c r="D1" s="84"/>
      <c r="E1" s="2"/>
      <c r="F1" s="2"/>
      <c r="G1" s="2"/>
      <c r="H1" s="22" t="s">
        <v>85</v>
      </c>
      <c r="I1" s="22" t="s">
        <v>29</v>
      </c>
      <c r="J1" s="3"/>
    </row>
    <row r="2" spans="1:10" ht="14.5" customHeight="1" x14ac:dyDescent="0.35">
      <c r="A2" s="83" t="s">
        <v>216</v>
      </c>
      <c r="B2" s="94"/>
      <c r="C2" s="94"/>
      <c r="D2" s="94"/>
      <c r="H2" s="94" t="s">
        <v>30</v>
      </c>
      <c r="I2" s="94"/>
      <c r="J2" s="1"/>
    </row>
    <row r="3" spans="1:10" ht="21.75" customHeight="1" x14ac:dyDescent="0.35">
      <c r="H3" s="30" t="s">
        <v>31</v>
      </c>
      <c r="I3" s="30" t="s">
        <v>32</v>
      </c>
      <c r="J3" s="1"/>
    </row>
    <row r="4" spans="1:10" ht="29.25" customHeight="1" thickBot="1" x14ac:dyDescent="0.6">
      <c r="A4" s="6" t="s">
        <v>2</v>
      </c>
      <c r="B4" s="4"/>
      <c r="C4" s="4"/>
      <c r="D4" s="4"/>
      <c r="E4" s="4"/>
      <c r="F4" s="4"/>
      <c r="G4" s="4"/>
      <c r="H4" s="4"/>
      <c r="I4" s="4"/>
      <c r="J4" s="5"/>
    </row>
    <row r="5" spans="1:10" ht="46" customHeight="1" thickBot="1" x14ac:dyDescent="0.4">
      <c r="A5" s="101" t="s">
        <v>144</v>
      </c>
      <c r="B5" s="101"/>
      <c r="C5" s="101"/>
      <c r="D5" s="101"/>
      <c r="E5" s="101"/>
      <c r="F5" s="101"/>
      <c r="G5" s="101"/>
      <c r="H5" s="101"/>
      <c r="I5" s="101"/>
      <c r="J5" s="102"/>
    </row>
    <row r="6" spans="1:10" ht="30.75" customHeight="1" x14ac:dyDescent="0.35">
      <c r="A6" s="99" t="s">
        <v>33</v>
      </c>
      <c r="B6" s="99"/>
      <c r="C6" s="99"/>
      <c r="D6" s="99"/>
      <c r="E6" s="99"/>
      <c r="F6" s="99"/>
      <c r="G6" s="99"/>
      <c r="H6" s="99"/>
      <c r="I6" s="99"/>
      <c r="J6" s="100"/>
    </row>
    <row r="7" spans="1:10" ht="31.5" customHeight="1" x14ac:dyDescent="0.35">
      <c r="A7" s="95" t="s">
        <v>34</v>
      </c>
      <c r="B7" s="95"/>
      <c r="C7" s="95"/>
      <c r="D7" s="95"/>
      <c r="E7" s="95"/>
      <c r="F7" s="95"/>
      <c r="G7" s="95"/>
      <c r="H7" s="95"/>
      <c r="I7" s="95"/>
      <c r="J7" s="96"/>
    </row>
    <row r="8" spans="1:10" ht="31.5" customHeight="1" x14ac:dyDescent="0.35">
      <c r="A8" s="95" t="s">
        <v>18</v>
      </c>
      <c r="B8" s="95"/>
      <c r="C8" s="95"/>
      <c r="D8" s="95"/>
      <c r="E8" s="95"/>
      <c r="F8" s="95"/>
      <c r="G8" s="95"/>
      <c r="H8" s="95"/>
      <c r="I8" s="95"/>
      <c r="J8" s="96"/>
    </row>
    <row r="9" spans="1:10" ht="14.5" customHeight="1" x14ac:dyDescent="0.35">
      <c r="A9" s="95" t="s">
        <v>45</v>
      </c>
      <c r="B9" s="95"/>
      <c r="C9" s="95"/>
      <c r="D9" s="95"/>
      <c r="E9" s="95"/>
      <c r="F9" s="95"/>
      <c r="G9" s="95"/>
      <c r="H9" s="95"/>
      <c r="I9" s="95"/>
      <c r="J9" s="96"/>
    </row>
    <row r="10" spans="1:10" ht="14.5" customHeight="1" thickBot="1" x14ac:dyDescent="0.4">
      <c r="A10" s="97"/>
      <c r="B10" s="97"/>
      <c r="C10" s="97"/>
      <c r="D10" s="97"/>
      <c r="E10" s="97"/>
      <c r="F10" s="97"/>
      <c r="G10" s="97"/>
      <c r="H10" s="97"/>
      <c r="I10" s="97"/>
      <c r="J10" s="98"/>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47</v>
      </c>
      <c r="D13" s="10" t="s">
        <v>48</v>
      </c>
      <c r="E13" s="10" t="s">
        <v>3</v>
      </c>
      <c r="F13" s="10" t="s">
        <v>19</v>
      </c>
      <c r="G13" s="10" t="s">
        <v>58</v>
      </c>
      <c r="H13" s="10" t="s">
        <v>6</v>
      </c>
    </row>
    <row r="14" spans="1:10" x14ac:dyDescent="0.35">
      <c r="A14" s="61" t="s">
        <v>217</v>
      </c>
      <c r="B14" s="61" t="s">
        <v>206</v>
      </c>
      <c r="C14" s="41">
        <v>7.5</v>
      </c>
      <c r="D14" s="9" t="s">
        <v>70</v>
      </c>
      <c r="E14" s="41" t="str">
        <f>IF(D14="Earned",C14,"")</f>
        <v/>
      </c>
      <c r="F14" s="41" t="str">
        <f>IF(D14="Planned",C14,"")</f>
        <v/>
      </c>
      <c r="G14" s="41" t="s">
        <v>59</v>
      </c>
      <c r="H14" s="7" t="s">
        <v>65</v>
      </c>
    </row>
    <row r="15" spans="1:10" x14ac:dyDescent="0.35">
      <c r="A15" s="61" t="s">
        <v>172</v>
      </c>
      <c r="B15" s="64" t="s">
        <v>171</v>
      </c>
      <c r="C15" s="41">
        <v>7.5</v>
      </c>
      <c r="D15" s="9" t="s">
        <v>70</v>
      </c>
      <c r="E15" s="41" t="str">
        <f>IF(D15="Earned",C15,"")</f>
        <v/>
      </c>
      <c r="F15" s="41" t="str">
        <f>IF(D15="Planned",C15,"")</f>
        <v/>
      </c>
      <c r="G15" s="41" t="s">
        <v>59</v>
      </c>
      <c r="H15" s="7" t="s">
        <v>65</v>
      </c>
    </row>
    <row r="16" spans="1:10" x14ac:dyDescent="0.35">
      <c r="A16" s="61" t="s">
        <v>129</v>
      </c>
      <c r="B16" s="7" t="s">
        <v>80</v>
      </c>
      <c r="C16" s="41">
        <v>7.5</v>
      </c>
      <c r="D16" s="9" t="s">
        <v>70</v>
      </c>
      <c r="E16" s="41" t="str">
        <f>IF(D16="Earned",C16,"")</f>
        <v/>
      </c>
      <c r="F16" s="41" t="str">
        <f>IF(D16="Planned",C16,"")</f>
        <v/>
      </c>
      <c r="G16" s="41" t="s">
        <v>59</v>
      </c>
      <c r="H16" s="8" t="s">
        <v>66</v>
      </c>
    </row>
    <row r="17" spans="1:9" x14ac:dyDescent="0.35">
      <c r="A17" s="61" t="s">
        <v>130</v>
      </c>
      <c r="B17" s="7" t="s">
        <v>86</v>
      </c>
      <c r="C17" s="41">
        <v>7.5</v>
      </c>
      <c r="D17" s="9" t="s">
        <v>70</v>
      </c>
      <c r="E17" s="41" t="str">
        <f t="shared" ref="E17:E19" si="0">IF(D17="Earned",C17,"")</f>
        <v/>
      </c>
      <c r="F17" s="41" t="str">
        <f t="shared" ref="F17:F19" si="1">IF(D17="Planned",C17,"")</f>
        <v/>
      </c>
      <c r="G17" s="41" t="s">
        <v>59</v>
      </c>
      <c r="H17" s="8" t="s">
        <v>66</v>
      </c>
    </row>
    <row r="18" spans="1:9" x14ac:dyDescent="0.35">
      <c r="A18" s="60" t="str">
        <f>IF(B18="Please select:","CH-XXX",IF(B18="General Biochemistry","CH-100",IF(B18="General Medicinal Chemistry &amp; Chemical Biology","CH-110",IF(B18="Mathematical Foundations of Computer Science","CH-233",IF(B18="General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in Python","SDT-104",IF(B18="Introduction to Sustainability ","SUS-101",) ))))))))))))))))))))</f>
        <v>CH-XXX</v>
      </c>
      <c r="B18" s="23" t="s">
        <v>49</v>
      </c>
      <c r="C18" s="42">
        <v>7.5</v>
      </c>
      <c r="D18" s="24" t="s">
        <v>70</v>
      </c>
      <c r="E18" s="42" t="str">
        <f t="shared" si="0"/>
        <v/>
      </c>
      <c r="F18" s="42" t="str">
        <f t="shared" si="1"/>
        <v/>
      </c>
      <c r="G18" s="52" t="s">
        <v>60</v>
      </c>
      <c r="H18" s="23" t="s">
        <v>65</v>
      </c>
    </row>
    <row r="19" spans="1:9" x14ac:dyDescent="0.35">
      <c r="A19" s="60"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Structures","SDT-102",IF(B19="Global Change and Systems Thinking ", "SUS-102",)))))))))))))))))))))))</f>
        <v>CH-XXX</v>
      </c>
      <c r="B19" s="23" t="s">
        <v>49</v>
      </c>
      <c r="C19" s="42">
        <v>7.5</v>
      </c>
      <c r="D19" s="24" t="s">
        <v>70</v>
      </c>
      <c r="E19" s="42" t="str">
        <f t="shared" si="0"/>
        <v/>
      </c>
      <c r="F19" s="42" t="str">
        <f t="shared" si="1"/>
        <v/>
      </c>
      <c r="G19" s="42" t="s">
        <v>60</v>
      </c>
      <c r="H19" s="23" t="s">
        <v>66</v>
      </c>
    </row>
    <row r="21" spans="1:9" ht="18.5" x14ac:dyDescent="0.45">
      <c r="B21" s="13" t="s">
        <v>8</v>
      </c>
      <c r="C21" s="13"/>
      <c r="D21" s="13"/>
      <c r="H21" s="14" t="s">
        <v>13</v>
      </c>
    </row>
    <row r="22" spans="1:9" ht="29" x14ac:dyDescent="0.35">
      <c r="A22" s="10" t="s">
        <v>4</v>
      </c>
      <c r="B22" s="11" t="s">
        <v>5</v>
      </c>
      <c r="C22" s="11"/>
      <c r="D22" s="11"/>
      <c r="E22" s="10" t="s">
        <v>3</v>
      </c>
      <c r="F22" s="10" t="s">
        <v>19</v>
      </c>
      <c r="G22" s="10" t="s">
        <v>58</v>
      </c>
      <c r="H22" s="10" t="s">
        <v>6</v>
      </c>
    </row>
    <row r="23" spans="1:9" x14ac:dyDescent="0.35">
      <c r="A23" s="8" t="s">
        <v>131</v>
      </c>
      <c r="B23" s="7" t="s">
        <v>193</v>
      </c>
      <c r="C23" s="41">
        <v>5</v>
      </c>
      <c r="D23" s="9" t="s">
        <v>49</v>
      </c>
      <c r="E23" s="41" t="str">
        <f>IF(D23="Earned",C23,"")</f>
        <v/>
      </c>
      <c r="F23" s="41" t="str">
        <f>IF(D23="Planned",C23, "")</f>
        <v/>
      </c>
      <c r="G23" s="41" t="s">
        <v>60</v>
      </c>
      <c r="H23" s="7" t="s">
        <v>26</v>
      </c>
    </row>
    <row r="24" spans="1:9" x14ac:dyDescent="0.35">
      <c r="A24" s="8" t="s">
        <v>163</v>
      </c>
      <c r="B24" s="7" t="s">
        <v>164</v>
      </c>
      <c r="C24" s="41">
        <v>7.5</v>
      </c>
      <c r="D24" s="9" t="s">
        <v>49</v>
      </c>
      <c r="E24" s="41" t="str">
        <f t="shared" ref="E24:E29" si="2">IF(D24="Earned",C24,"")</f>
        <v/>
      </c>
      <c r="F24" s="41" t="str">
        <f t="shared" ref="F24:F29" si="3">IF(D24="Planned",C24, "")</f>
        <v/>
      </c>
      <c r="G24" s="41" t="s">
        <v>59</v>
      </c>
      <c r="H24" s="7" t="s">
        <v>26</v>
      </c>
    </row>
    <row r="25" spans="1:9" x14ac:dyDescent="0.35">
      <c r="A25" s="8" t="s">
        <v>67</v>
      </c>
      <c r="B25" s="7" t="s">
        <v>68</v>
      </c>
      <c r="C25" s="41">
        <v>7.5</v>
      </c>
      <c r="D25" s="9" t="s">
        <v>49</v>
      </c>
      <c r="E25" s="41" t="str">
        <f t="shared" si="2"/>
        <v/>
      </c>
      <c r="F25" s="41" t="str">
        <f t="shared" si="3"/>
        <v/>
      </c>
      <c r="G25" s="41" t="s">
        <v>59</v>
      </c>
      <c r="H25" s="7" t="s">
        <v>69</v>
      </c>
    </row>
    <row r="26" spans="1:9" x14ac:dyDescent="0.35">
      <c r="A26" s="61" t="s">
        <v>176</v>
      </c>
      <c r="B26" s="61" t="s">
        <v>177</v>
      </c>
      <c r="C26" s="43">
        <v>5</v>
      </c>
      <c r="D26" s="66" t="s">
        <v>49</v>
      </c>
      <c r="E26" s="43" t="str">
        <f t="shared" si="2"/>
        <v/>
      </c>
      <c r="F26" s="43" t="str">
        <f t="shared" si="3"/>
        <v/>
      </c>
      <c r="G26" s="43" t="s">
        <v>60</v>
      </c>
      <c r="H26" s="64" t="s">
        <v>25</v>
      </c>
    </row>
    <row r="27" spans="1:9" x14ac:dyDescent="0.35">
      <c r="A27" s="61" t="s">
        <v>175</v>
      </c>
      <c r="B27" s="61" t="s">
        <v>178</v>
      </c>
      <c r="C27" s="43">
        <v>5</v>
      </c>
      <c r="D27" s="66" t="s">
        <v>49</v>
      </c>
      <c r="E27" s="43" t="str">
        <f t="shared" si="2"/>
        <v/>
      </c>
      <c r="F27" s="43" t="str">
        <f t="shared" si="3"/>
        <v/>
      </c>
      <c r="G27" s="43" t="s">
        <v>60</v>
      </c>
      <c r="H27" s="64" t="s">
        <v>25</v>
      </c>
    </row>
    <row r="28" spans="1:9" x14ac:dyDescent="0.35">
      <c r="A28" s="8" t="s">
        <v>132</v>
      </c>
      <c r="B28" s="7" t="s">
        <v>74</v>
      </c>
      <c r="C28" s="43">
        <v>5</v>
      </c>
      <c r="D28" s="9" t="s">
        <v>49</v>
      </c>
      <c r="E28" s="41" t="str">
        <f t="shared" si="2"/>
        <v/>
      </c>
      <c r="F28" s="41" t="str">
        <f t="shared" si="3"/>
        <v/>
      </c>
      <c r="G28" s="41" t="s">
        <v>59</v>
      </c>
      <c r="H28" s="7" t="s">
        <v>25</v>
      </c>
    </row>
    <row r="29" spans="1:9" x14ac:dyDescent="0.35">
      <c r="A29" s="8" t="s">
        <v>76</v>
      </c>
      <c r="B29" s="7" t="s">
        <v>75</v>
      </c>
      <c r="C29" s="43">
        <v>5</v>
      </c>
      <c r="D29" s="9" t="s">
        <v>49</v>
      </c>
      <c r="E29" s="41" t="str">
        <f t="shared" si="2"/>
        <v/>
      </c>
      <c r="F29" s="41" t="str">
        <f t="shared" si="3"/>
        <v/>
      </c>
      <c r="G29" s="41" t="s">
        <v>59</v>
      </c>
      <c r="H29" s="7" t="s">
        <v>26</v>
      </c>
    </row>
    <row r="30" spans="1:9" ht="14.5" customHeight="1" x14ac:dyDescent="0.35">
      <c r="A30" s="80" t="s">
        <v>133</v>
      </c>
      <c r="B30" s="67" t="s">
        <v>77</v>
      </c>
      <c r="C30" s="68">
        <v>5</v>
      </c>
      <c r="D30" s="81" t="s">
        <v>49</v>
      </c>
      <c r="E30" s="68" t="str">
        <f t="shared" ref="E30:E33" si="4">IF(D30="Earned",C30,"")</f>
        <v/>
      </c>
      <c r="F30" s="68" t="str">
        <f t="shared" ref="F30:F33" si="5">IF(D30="Planned",C30, "")</f>
        <v/>
      </c>
      <c r="G30" s="68" t="s">
        <v>60</v>
      </c>
      <c r="H30" s="67" t="s">
        <v>26</v>
      </c>
    </row>
    <row r="31" spans="1:9" ht="14.5" customHeight="1" x14ac:dyDescent="0.35">
      <c r="A31" s="82" t="s">
        <v>24</v>
      </c>
      <c r="B31" s="23"/>
      <c r="C31" s="51"/>
      <c r="D31" s="24" t="s">
        <v>49</v>
      </c>
      <c r="E31" s="42" t="str">
        <f t="shared" si="4"/>
        <v/>
      </c>
      <c r="F31" s="42" t="str">
        <f t="shared" si="5"/>
        <v/>
      </c>
      <c r="G31" s="42" t="s">
        <v>60</v>
      </c>
      <c r="H31" s="23" t="s">
        <v>25</v>
      </c>
    </row>
    <row r="32" spans="1:9" ht="14.5" customHeight="1" x14ac:dyDescent="0.35">
      <c r="A32" s="82" t="s">
        <v>24</v>
      </c>
      <c r="B32" s="23"/>
      <c r="C32" s="51"/>
      <c r="D32" s="24" t="s">
        <v>49</v>
      </c>
      <c r="E32" s="42" t="str">
        <f t="shared" si="4"/>
        <v/>
      </c>
      <c r="F32" s="42" t="str">
        <f t="shared" si="5"/>
        <v/>
      </c>
      <c r="G32" s="42" t="s">
        <v>60</v>
      </c>
      <c r="H32" s="23" t="s">
        <v>26</v>
      </c>
      <c r="I32" t="s">
        <v>138</v>
      </c>
    </row>
    <row r="33" spans="1:8" ht="14.5" customHeight="1" x14ac:dyDescent="0.35">
      <c r="A33" s="82" t="s">
        <v>24</v>
      </c>
      <c r="B33" s="23"/>
      <c r="C33" s="51"/>
      <c r="D33" s="24" t="s">
        <v>49</v>
      </c>
      <c r="E33" s="42" t="str">
        <f t="shared" si="4"/>
        <v/>
      </c>
      <c r="F33" s="42" t="str">
        <f t="shared" si="5"/>
        <v/>
      </c>
      <c r="G33" s="42" t="s">
        <v>60</v>
      </c>
      <c r="H33" s="23" t="s">
        <v>79</v>
      </c>
    </row>
    <row r="35" spans="1:8" ht="18.5" x14ac:dyDescent="0.45">
      <c r="B35" s="13" t="s">
        <v>61</v>
      </c>
      <c r="C35" s="13"/>
      <c r="D35" s="13"/>
      <c r="H35" s="14" t="s">
        <v>52</v>
      </c>
    </row>
    <row r="36" spans="1:8" ht="29" x14ac:dyDescent="0.35">
      <c r="A36" s="10" t="s">
        <v>4</v>
      </c>
      <c r="B36" s="11" t="s">
        <v>5</v>
      </c>
      <c r="C36" s="11"/>
      <c r="D36" s="11"/>
      <c r="E36" s="10" t="s">
        <v>3</v>
      </c>
      <c r="F36" s="10" t="s">
        <v>19</v>
      </c>
      <c r="G36" s="10" t="s">
        <v>58</v>
      </c>
      <c r="H36" s="10" t="s">
        <v>6</v>
      </c>
    </row>
    <row r="37" spans="1:8" x14ac:dyDescent="0.35">
      <c r="A37" s="71" t="str">
        <f>IF(B37="Please select:","CTMS-MAT-XX",IF(B37="Elements of Linear Algebra","CTMS-MAT-24",IF(B37="Matrix Algebra &amp; Advanced Calculus I","CTMS-MAT-22",)))</f>
        <v>CTMS-MAT-XX</v>
      </c>
      <c r="B37" s="70" t="s">
        <v>49</v>
      </c>
      <c r="C37" s="72">
        <v>5</v>
      </c>
      <c r="D37" s="73" t="s">
        <v>49</v>
      </c>
      <c r="E37" s="72" t="str">
        <f>IF(D37="Earned",C37,"")</f>
        <v/>
      </c>
      <c r="F37" s="72" t="str">
        <f>IF(D37="Planned",C37,"")</f>
        <v/>
      </c>
      <c r="G37" s="72" t="s">
        <v>60</v>
      </c>
      <c r="H37" s="70" t="s">
        <v>65</v>
      </c>
    </row>
    <row r="38" spans="1:8" x14ac:dyDescent="0.35">
      <c r="A38" s="71" t="str">
        <f>IF(B38="Please select:","CTMS-MAT-XX",IF(B38="Elements of Calculus","CTMS-MAT-25",IF(B38="Matrix Algebra &amp; Advanced Calculus II","CTMS-MAT-23",)))</f>
        <v>CTMS-MAT-XX</v>
      </c>
      <c r="B38" s="70" t="s">
        <v>49</v>
      </c>
      <c r="C38" s="72">
        <v>5</v>
      </c>
      <c r="D38" s="73" t="s">
        <v>49</v>
      </c>
      <c r="E38" s="72" t="str">
        <f t="shared" ref="E38" si="6">IF(D38="Earned",C38,"")</f>
        <v/>
      </c>
      <c r="F38" s="72" t="str">
        <f t="shared" ref="F38" si="7">IF(D38="Planned",C38,"")</f>
        <v/>
      </c>
      <c r="G38" s="72" t="s">
        <v>60</v>
      </c>
      <c r="H38" s="74" t="s">
        <v>66</v>
      </c>
    </row>
    <row r="39" spans="1:8" x14ac:dyDescent="0.35">
      <c r="A39" s="8" t="s">
        <v>137</v>
      </c>
      <c r="B39" s="7" t="s">
        <v>53</v>
      </c>
      <c r="C39" s="43">
        <v>5</v>
      </c>
      <c r="D39" s="9" t="s">
        <v>49</v>
      </c>
      <c r="E39" s="41" t="str">
        <f t="shared" ref="E39:E40" si="8">IF(D39="Earned",C39,"")</f>
        <v/>
      </c>
      <c r="F39" s="41" t="str">
        <f t="shared" ref="F39:F40" si="9">IF(D39="Planned",C39,"")</f>
        <v/>
      </c>
      <c r="G39" s="41" t="s">
        <v>59</v>
      </c>
      <c r="H39" s="7" t="s">
        <v>25</v>
      </c>
    </row>
    <row r="40" spans="1:8" x14ac:dyDescent="0.35">
      <c r="A40" s="8" t="s">
        <v>170</v>
      </c>
      <c r="B40" s="7" t="s">
        <v>78</v>
      </c>
      <c r="C40" s="41">
        <v>5</v>
      </c>
      <c r="D40" s="9" t="s">
        <v>49</v>
      </c>
      <c r="E40" s="41" t="str">
        <f t="shared" si="8"/>
        <v/>
      </c>
      <c r="F40" s="41" t="str">
        <f t="shared" si="9"/>
        <v/>
      </c>
      <c r="G40" s="41" t="s">
        <v>59</v>
      </c>
      <c r="H40" s="7" t="s">
        <v>26</v>
      </c>
    </row>
    <row r="43" spans="1:8" ht="18.5" x14ac:dyDescent="0.45">
      <c r="B43" s="13" t="s">
        <v>81</v>
      </c>
      <c r="H43" s="14" t="s">
        <v>82</v>
      </c>
    </row>
    <row r="44" spans="1:8" ht="29" x14ac:dyDescent="0.35">
      <c r="A44" s="10" t="s">
        <v>4</v>
      </c>
      <c r="B44" s="11" t="s">
        <v>5</v>
      </c>
      <c r="C44" s="11"/>
      <c r="D44" s="11"/>
      <c r="E44" s="10" t="s">
        <v>3</v>
      </c>
      <c r="F44" s="10" t="s">
        <v>19</v>
      </c>
      <c r="G44" s="10" t="s">
        <v>58</v>
      </c>
      <c r="H44" s="10" t="s">
        <v>6</v>
      </c>
    </row>
    <row r="45" spans="1:8" x14ac:dyDescent="0.35">
      <c r="A45" s="62" t="str">
        <f>IF(B45="Please select:","CTLA-GER-XX/ CTHU-HUM-XXX",IF(B45="German A1.1-C1","CTLA-GER-XX",IF(B45="Introduction to Philosophical Ethics","CTHU-HUM-001",IF(B45="Introduction to the Philosophy of Science","CTHU-HUM-002",IF(B45="Introduction to Visual Culture","CTHU-HUM-003")))))</f>
        <v>CTLA-GER-XX/ CTHU-HUM-XXX</v>
      </c>
      <c r="B45" s="46" t="s">
        <v>49</v>
      </c>
      <c r="C45" s="48">
        <v>2.5</v>
      </c>
      <c r="D45" s="49" t="s">
        <v>49</v>
      </c>
      <c r="E45" s="48" t="str">
        <f>IF(D45="Earned",C45,"")</f>
        <v/>
      </c>
      <c r="F45" s="48" t="str">
        <f>IF(D45="Planned",C45,"")</f>
        <v/>
      </c>
      <c r="G45" s="48" t="s">
        <v>60</v>
      </c>
      <c r="H45" s="47" t="s">
        <v>65</v>
      </c>
    </row>
    <row r="46" spans="1:8" x14ac:dyDescent="0.35">
      <c r="A46" s="62" t="str">
        <f>IF(B46="Please select:","CTLA-GER-XX/ CTHU-HUM-XXX",IF(B46="German A1.1-C1","CTLA-GER-XX",IF(B46="Introduction to Philosophical Ethics","CTHU-HUM-001",IF(B46="Introduction to the Philosophy of Science","CTHU-HUM-002",IF(B46="Introduction to Visual Culture","CTHU-HUM-003")))))</f>
        <v>CTLA-GER-XX/ CTHU-HUM-XXX</v>
      </c>
      <c r="B46" s="46" t="s">
        <v>49</v>
      </c>
      <c r="C46" s="48">
        <v>2.5</v>
      </c>
      <c r="D46" s="49" t="s">
        <v>49</v>
      </c>
      <c r="E46" s="48" t="str">
        <f t="shared" ref="E46" si="10">IF(D46="Earned",C46,"")</f>
        <v/>
      </c>
      <c r="F46" s="48" t="str">
        <f t="shared" ref="F46" si="11">IF(D46="Planned",C46,"")</f>
        <v/>
      </c>
      <c r="G46" s="48" t="s">
        <v>60</v>
      </c>
      <c r="H46" s="47" t="s">
        <v>66</v>
      </c>
    </row>
    <row r="48" spans="1:8" ht="18.5" x14ac:dyDescent="0.45">
      <c r="B48" s="13" t="s">
        <v>83</v>
      </c>
      <c r="H48" s="14" t="s">
        <v>84</v>
      </c>
    </row>
    <row r="49" spans="1:8" x14ac:dyDescent="0.35">
      <c r="A49" s="8" t="s">
        <v>143</v>
      </c>
      <c r="B49" s="8" t="s">
        <v>62</v>
      </c>
      <c r="C49" s="41">
        <v>2.5</v>
      </c>
      <c r="D49" s="9" t="s">
        <v>49</v>
      </c>
      <c r="E49" s="41" t="str">
        <f t="shared" ref="E49:E53" si="12">IF(D49="Earned",C49,"")</f>
        <v/>
      </c>
      <c r="F49" s="41" t="str">
        <f t="shared" ref="F49:F53" si="13">IF(D49="Planned",C49,"")</f>
        <v/>
      </c>
      <c r="G49" s="41" t="s">
        <v>59</v>
      </c>
      <c r="H49" s="7" t="s">
        <v>25</v>
      </c>
    </row>
    <row r="50" spans="1:8" x14ac:dyDescent="0.35">
      <c r="A50" s="8" t="s">
        <v>142</v>
      </c>
      <c r="B50" s="8" t="s">
        <v>63</v>
      </c>
      <c r="C50" s="41">
        <v>2.5</v>
      </c>
      <c r="D50" s="9" t="s">
        <v>49</v>
      </c>
      <c r="E50" s="41" t="str">
        <f t="shared" si="12"/>
        <v/>
      </c>
      <c r="F50" s="41" t="str">
        <f t="shared" si="13"/>
        <v/>
      </c>
      <c r="G50" s="41" t="s">
        <v>59</v>
      </c>
      <c r="H50" s="7" t="s">
        <v>26</v>
      </c>
    </row>
    <row r="51" spans="1:8" ht="29" x14ac:dyDescent="0.35">
      <c r="A51" s="8" t="s">
        <v>141</v>
      </c>
      <c r="B51" s="7" t="s">
        <v>167</v>
      </c>
      <c r="C51" s="41">
        <v>5</v>
      </c>
      <c r="D51" s="9" t="s">
        <v>49</v>
      </c>
      <c r="E51" s="41" t="str">
        <f t="shared" si="12"/>
        <v/>
      </c>
      <c r="F51" s="41" t="str">
        <f t="shared" si="13"/>
        <v/>
      </c>
      <c r="G51" s="41" t="s">
        <v>59</v>
      </c>
      <c r="H51" s="7" t="s">
        <v>165</v>
      </c>
    </row>
    <row r="52" spans="1:8" ht="29" x14ac:dyDescent="0.35">
      <c r="A52" s="46" t="s">
        <v>140</v>
      </c>
      <c r="B52" s="47" t="s">
        <v>64</v>
      </c>
      <c r="C52" s="48">
        <v>5</v>
      </c>
      <c r="D52" s="49" t="s">
        <v>49</v>
      </c>
      <c r="E52" s="48" t="str">
        <f t="shared" si="12"/>
        <v/>
      </c>
      <c r="F52" s="48" t="str">
        <f t="shared" si="13"/>
        <v/>
      </c>
      <c r="G52" s="48" t="s">
        <v>60</v>
      </c>
      <c r="H52" s="47" t="s">
        <v>25</v>
      </c>
    </row>
    <row r="53" spans="1:8" ht="29" x14ac:dyDescent="0.35">
      <c r="A53" s="46" t="s">
        <v>139</v>
      </c>
      <c r="B53" s="47" t="s">
        <v>168</v>
      </c>
      <c r="C53" s="48">
        <v>5</v>
      </c>
      <c r="D53" s="49" t="s">
        <v>49</v>
      </c>
      <c r="E53" s="48" t="str">
        <f t="shared" si="12"/>
        <v/>
      </c>
      <c r="F53" s="48" t="str">
        <f t="shared" si="13"/>
        <v/>
      </c>
      <c r="G53" s="48" t="s">
        <v>60</v>
      </c>
      <c r="H53" s="47" t="s">
        <v>169</v>
      </c>
    </row>
    <row r="57" spans="1:8" ht="18.5" x14ac:dyDescent="0.45">
      <c r="B57" s="13" t="s">
        <v>9</v>
      </c>
      <c r="C57" s="13"/>
      <c r="D57" s="13"/>
      <c r="H57" s="14" t="s">
        <v>14</v>
      </c>
    </row>
    <row r="58" spans="1:8" ht="29" x14ac:dyDescent="0.35">
      <c r="A58" s="10" t="s">
        <v>4</v>
      </c>
      <c r="B58" s="11" t="s">
        <v>5</v>
      </c>
      <c r="C58" s="11"/>
      <c r="D58" s="11"/>
      <c r="E58" s="10" t="s">
        <v>3</v>
      </c>
      <c r="F58" s="10" t="s">
        <v>19</v>
      </c>
      <c r="G58" s="10" t="s">
        <v>58</v>
      </c>
      <c r="H58" s="10" t="s">
        <v>6</v>
      </c>
    </row>
    <row r="59" spans="1:8" x14ac:dyDescent="0.35">
      <c r="A59" s="8" t="s">
        <v>10</v>
      </c>
      <c r="B59" s="7" t="s">
        <v>9</v>
      </c>
      <c r="C59" s="41">
        <v>15</v>
      </c>
      <c r="D59" s="7" t="s">
        <v>49</v>
      </c>
      <c r="E59" s="41" t="str">
        <f>IF(D59="Earned",C59,"")</f>
        <v/>
      </c>
      <c r="F59" s="41" t="str">
        <f>IF(D59="Planned",C59,"")</f>
        <v/>
      </c>
      <c r="G59" s="7" t="s">
        <v>59</v>
      </c>
      <c r="H59" s="7" t="s">
        <v>26</v>
      </c>
    </row>
    <row r="60" spans="1:8" x14ac:dyDescent="0.35">
      <c r="A60" s="8" t="s">
        <v>146</v>
      </c>
      <c r="B60" s="7" t="s">
        <v>147</v>
      </c>
      <c r="C60" s="41">
        <v>0</v>
      </c>
      <c r="D60" s="7" t="s">
        <v>49</v>
      </c>
      <c r="E60" s="41" t="str">
        <f t="shared" ref="E60:E65" si="14">IF(D60="Earned",C60,"")</f>
        <v/>
      </c>
      <c r="F60" s="41" t="str">
        <f t="shared" ref="F60:F65" si="15">IF(D60="Planned",C60,"")</f>
        <v/>
      </c>
      <c r="G60" s="7" t="s">
        <v>59</v>
      </c>
      <c r="H60" s="7" t="s">
        <v>148</v>
      </c>
    </row>
    <row r="61" spans="1:8" x14ac:dyDescent="0.35">
      <c r="A61" s="8" t="s">
        <v>149</v>
      </c>
      <c r="B61" s="7" t="s">
        <v>150</v>
      </c>
      <c r="C61" s="41">
        <v>0</v>
      </c>
      <c r="D61" s="7" t="s">
        <v>49</v>
      </c>
      <c r="E61" s="41" t="str">
        <f t="shared" si="14"/>
        <v/>
      </c>
      <c r="F61" s="41" t="str">
        <f t="shared" si="15"/>
        <v/>
      </c>
      <c r="G61" s="7" t="s">
        <v>59</v>
      </c>
      <c r="H61" s="7" t="s">
        <v>151</v>
      </c>
    </row>
    <row r="62" spans="1:8" x14ac:dyDescent="0.35">
      <c r="A62" s="8" t="s">
        <v>152</v>
      </c>
      <c r="B62" s="7" t="s">
        <v>153</v>
      </c>
      <c r="C62" s="41">
        <v>0</v>
      </c>
      <c r="D62" s="7" t="s">
        <v>49</v>
      </c>
      <c r="E62" s="41" t="str">
        <f t="shared" si="14"/>
        <v/>
      </c>
      <c r="F62" s="41" t="str">
        <f t="shared" si="15"/>
        <v/>
      </c>
      <c r="G62" s="7" t="s">
        <v>59</v>
      </c>
      <c r="H62" s="7" t="s">
        <v>154</v>
      </c>
    </row>
    <row r="63" spans="1:8" x14ac:dyDescent="0.35">
      <c r="A63" s="8" t="s">
        <v>155</v>
      </c>
      <c r="B63" s="7" t="s">
        <v>156</v>
      </c>
      <c r="C63" s="41">
        <v>0</v>
      </c>
      <c r="D63" s="7" t="s">
        <v>49</v>
      </c>
      <c r="E63" s="41" t="str">
        <f t="shared" si="14"/>
        <v/>
      </c>
      <c r="F63" s="41" t="str">
        <f t="shared" si="15"/>
        <v/>
      </c>
      <c r="G63" s="7" t="s">
        <v>59</v>
      </c>
      <c r="H63" s="7" t="s">
        <v>157</v>
      </c>
    </row>
    <row r="64" spans="1:8" x14ac:dyDescent="0.35">
      <c r="A64" s="8" t="s">
        <v>158</v>
      </c>
      <c r="B64" s="7" t="s">
        <v>159</v>
      </c>
      <c r="C64" s="41">
        <v>0</v>
      </c>
      <c r="D64" s="7" t="s">
        <v>49</v>
      </c>
      <c r="E64" s="41" t="str">
        <f t="shared" si="14"/>
        <v/>
      </c>
      <c r="F64" s="41" t="str">
        <f t="shared" si="15"/>
        <v/>
      </c>
      <c r="G64" s="7" t="s">
        <v>60</v>
      </c>
      <c r="H64" s="7" t="s">
        <v>160</v>
      </c>
    </row>
    <row r="65" spans="1:8" x14ac:dyDescent="0.35">
      <c r="A65" s="8" t="s">
        <v>158</v>
      </c>
      <c r="B65" s="7" t="s">
        <v>161</v>
      </c>
      <c r="C65" s="41">
        <v>0</v>
      </c>
      <c r="D65" s="7" t="s">
        <v>49</v>
      </c>
      <c r="E65" s="41" t="str">
        <f t="shared" si="14"/>
        <v/>
      </c>
      <c r="F65" s="41" t="str">
        <f t="shared" si="15"/>
        <v/>
      </c>
      <c r="G65" s="7" t="s">
        <v>60</v>
      </c>
      <c r="H65" s="7" t="s">
        <v>160</v>
      </c>
    </row>
    <row r="66" spans="1:8" ht="19.25" customHeight="1" x14ac:dyDescent="0.35"/>
    <row r="67" spans="1:8" ht="15.75" customHeight="1" x14ac:dyDescent="0.45">
      <c r="B67" s="13" t="s">
        <v>11</v>
      </c>
      <c r="C67" s="13"/>
      <c r="D67" s="13"/>
      <c r="H67" s="14" t="s">
        <v>14</v>
      </c>
    </row>
    <row r="68" spans="1:8" ht="29" x14ac:dyDescent="0.35">
      <c r="A68" s="10" t="s">
        <v>4</v>
      </c>
      <c r="B68" s="11" t="s">
        <v>5</v>
      </c>
      <c r="C68" s="11"/>
      <c r="D68" s="11"/>
      <c r="E68" s="10" t="s">
        <v>3</v>
      </c>
      <c r="F68" s="10" t="s">
        <v>19</v>
      </c>
      <c r="G68" s="10" t="s">
        <v>58</v>
      </c>
      <c r="H68" s="10" t="s">
        <v>6</v>
      </c>
    </row>
    <row r="69" spans="1:8" x14ac:dyDescent="0.35">
      <c r="A69" s="8" t="s">
        <v>134</v>
      </c>
      <c r="B69" s="7" t="s">
        <v>27</v>
      </c>
      <c r="C69" s="9">
        <v>5</v>
      </c>
      <c r="D69" s="9" t="s">
        <v>49</v>
      </c>
      <c r="E69" s="41" t="str">
        <f t="shared" ref="E69:E71" si="16">IF(D69="Earned",C69,"")</f>
        <v/>
      </c>
      <c r="F69" s="43" t="str">
        <f t="shared" ref="F69:F71" si="17">IF(D69="Planned",C69,"")</f>
        <v/>
      </c>
      <c r="G69" s="43" t="s">
        <v>60</v>
      </c>
      <c r="H69" s="7" t="s">
        <v>51</v>
      </c>
    </row>
    <row r="70" spans="1:8" x14ac:dyDescent="0.35">
      <c r="A70" s="8" t="s">
        <v>134</v>
      </c>
      <c r="B70" s="7" t="s">
        <v>27</v>
      </c>
      <c r="C70" s="9">
        <v>5</v>
      </c>
      <c r="D70" s="9" t="s">
        <v>49</v>
      </c>
      <c r="E70" s="41" t="str">
        <f t="shared" si="16"/>
        <v/>
      </c>
      <c r="F70" s="43" t="str">
        <f t="shared" si="17"/>
        <v/>
      </c>
      <c r="G70" s="43" t="s">
        <v>60</v>
      </c>
      <c r="H70" s="7" t="s">
        <v>51</v>
      </c>
    </row>
    <row r="71" spans="1:8" x14ac:dyDescent="0.35">
      <c r="A71" s="8" t="s">
        <v>134</v>
      </c>
      <c r="B71" s="7" t="s">
        <v>27</v>
      </c>
      <c r="C71" s="9">
        <v>5</v>
      </c>
      <c r="D71" s="9" t="s">
        <v>49</v>
      </c>
      <c r="E71" s="41" t="str">
        <f t="shared" si="16"/>
        <v/>
      </c>
      <c r="F71" s="43" t="str">
        <f t="shared" si="17"/>
        <v/>
      </c>
      <c r="G71" s="43" t="s">
        <v>60</v>
      </c>
      <c r="H71" s="7" t="s">
        <v>51</v>
      </c>
    </row>
    <row r="73" spans="1:8" ht="18.5" x14ac:dyDescent="0.45">
      <c r="B73" s="13" t="s">
        <v>12</v>
      </c>
      <c r="C73" s="13"/>
      <c r="D73" s="13"/>
      <c r="H73" s="14" t="s">
        <v>14</v>
      </c>
    </row>
    <row r="74" spans="1:8" ht="29" x14ac:dyDescent="0.35">
      <c r="A74" s="10" t="s">
        <v>4</v>
      </c>
      <c r="B74" s="11" t="s">
        <v>5</v>
      </c>
      <c r="C74" s="11"/>
      <c r="D74" s="11"/>
      <c r="E74" s="10" t="s">
        <v>3</v>
      </c>
      <c r="F74" s="10" t="s">
        <v>19</v>
      </c>
      <c r="G74" s="10" t="s">
        <v>58</v>
      </c>
      <c r="H74" s="10" t="s">
        <v>6</v>
      </c>
    </row>
    <row r="75" spans="1:8" x14ac:dyDescent="0.35">
      <c r="A75" s="8" t="s">
        <v>136</v>
      </c>
      <c r="B75" s="7" t="s">
        <v>16</v>
      </c>
      <c r="C75" s="41">
        <v>12</v>
      </c>
      <c r="D75" s="9" t="s">
        <v>49</v>
      </c>
      <c r="E75" s="41" t="str">
        <f>IF(D75="Earned",C75,"")</f>
        <v/>
      </c>
      <c r="F75" s="41" t="str">
        <f>IF(D75="Planned",C75,"")</f>
        <v/>
      </c>
      <c r="G75" s="41" t="s">
        <v>59</v>
      </c>
      <c r="H75" s="7" t="s">
        <v>26</v>
      </c>
    </row>
    <row r="76" spans="1:8" x14ac:dyDescent="0.35">
      <c r="A76" s="8" t="s">
        <v>135</v>
      </c>
      <c r="B76" s="7" t="s">
        <v>17</v>
      </c>
      <c r="C76" s="41">
        <v>3</v>
      </c>
      <c r="D76" s="9" t="s">
        <v>49</v>
      </c>
      <c r="E76" s="41" t="str">
        <f>IF(D76="Earned",C76,"")</f>
        <v/>
      </c>
      <c r="F76" s="41" t="str">
        <f>IF(D76="Planned",C76,"")</f>
        <v/>
      </c>
      <c r="G76" s="41" t="s">
        <v>59</v>
      </c>
      <c r="H76" s="7" t="s">
        <v>26</v>
      </c>
    </row>
    <row r="80" spans="1:8" x14ac:dyDescent="0.35">
      <c r="A80" s="14" t="s">
        <v>20</v>
      </c>
      <c r="B80" s="16">
        <f>SUM(E14:E78)</f>
        <v>0</v>
      </c>
      <c r="C80" s="16"/>
      <c r="D80" s="16"/>
      <c r="E80" s="14" t="s">
        <v>21</v>
      </c>
      <c r="H80" s="16">
        <f>SUM(F14:F78)</f>
        <v>0</v>
      </c>
    </row>
    <row r="81" spans="1:15" ht="18.5" x14ac:dyDescent="0.45">
      <c r="I81" s="17" t="s">
        <v>22</v>
      </c>
      <c r="J81" s="40">
        <f>SUM(B80+H80)</f>
        <v>0</v>
      </c>
    </row>
    <row r="82" spans="1:15" ht="14.5" customHeight="1" thickBot="1" x14ac:dyDescent="0.4">
      <c r="I82" s="17"/>
      <c r="J82" s="18"/>
    </row>
    <row r="83" spans="1:15" x14ac:dyDescent="0.35">
      <c r="I83" s="19" t="s">
        <v>28</v>
      </c>
      <c r="J83" s="20">
        <f>H80/30</f>
        <v>0</v>
      </c>
      <c r="K83" s="85" t="s">
        <v>50</v>
      </c>
      <c r="L83" s="86"/>
      <c r="M83" s="86"/>
      <c r="N83" s="86"/>
      <c r="O83" s="87"/>
    </row>
    <row r="84" spans="1:15" x14ac:dyDescent="0.35">
      <c r="I84" s="17"/>
      <c r="J84" s="18"/>
      <c r="K84" s="91"/>
      <c r="L84" s="92"/>
      <c r="M84" s="92"/>
      <c r="N84" s="92"/>
      <c r="O84" s="93"/>
    </row>
    <row r="85" spans="1:15" ht="18.5" x14ac:dyDescent="0.45">
      <c r="B85" s="13" t="s">
        <v>35</v>
      </c>
      <c r="C85" s="13"/>
      <c r="D85" s="13"/>
      <c r="E85" s="21" t="s">
        <v>15</v>
      </c>
      <c r="F85" s="15"/>
      <c r="G85" s="15"/>
      <c r="K85" s="91"/>
      <c r="L85" s="92"/>
      <c r="M85" s="92"/>
      <c r="N85" s="92"/>
      <c r="O85" s="93"/>
    </row>
    <row r="86" spans="1:15" ht="29" x14ac:dyDescent="0.35">
      <c r="A86" s="10" t="s">
        <v>4</v>
      </c>
      <c r="B86" s="11" t="s">
        <v>5</v>
      </c>
      <c r="C86" s="11"/>
      <c r="D86" s="11"/>
      <c r="E86" s="10" t="s">
        <v>3</v>
      </c>
      <c r="F86" s="10" t="s">
        <v>19</v>
      </c>
      <c r="G86" s="10"/>
      <c r="H86" s="10" t="s">
        <v>6</v>
      </c>
      <c r="K86" s="91"/>
      <c r="L86" s="92"/>
      <c r="M86" s="92"/>
      <c r="N86" s="92"/>
      <c r="O86" s="93"/>
    </row>
    <row r="87" spans="1:15" x14ac:dyDescent="0.35">
      <c r="A87" s="8"/>
      <c r="B87" s="7"/>
      <c r="C87" s="7"/>
      <c r="D87" s="7"/>
      <c r="E87" s="9"/>
      <c r="F87" s="9"/>
      <c r="G87" s="9"/>
      <c r="H87" s="7"/>
      <c r="K87" s="91"/>
      <c r="L87" s="92"/>
      <c r="M87" s="92"/>
      <c r="N87" s="92"/>
      <c r="O87" s="93"/>
    </row>
    <row r="88" spans="1:15" ht="15" thickBot="1" x14ac:dyDescent="0.4">
      <c r="A88" s="8"/>
      <c r="B88" s="7"/>
      <c r="C88" s="7"/>
      <c r="D88" s="7"/>
      <c r="E88" s="9"/>
      <c r="F88" s="9"/>
      <c r="G88" s="9"/>
      <c r="H88" s="7"/>
      <c r="K88" s="88"/>
      <c r="L88" s="89"/>
      <c r="M88" s="89"/>
      <c r="N88" s="89"/>
      <c r="O88" s="90"/>
    </row>
    <row r="89" spans="1:15" ht="14.5" customHeight="1" thickBot="1" x14ac:dyDescent="0.4">
      <c r="A89" s="8"/>
      <c r="B89" s="7"/>
      <c r="C89" s="7"/>
      <c r="D89" s="7"/>
      <c r="E89" s="9"/>
      <c r="F89" s="9"/>
      <c r="G89" s="9"/>
      <c r="H89" s="7"/>
    </row>
    <row r="90" spans="1:15" x14ac:dyDescent="0.35">
      <c r="A90" s="8"/>
      <c r="B90" s="7"/>
      <c r="C90" s="7"/>
      <c r="D90" s="7"/>
      <c r="E90" s="9"/>
      <c r="F90" s="9"/>
      <c r="G90" s="9"/>
      <c r="H90" s="7"/>
      <c r="K90" s="85" t="s">
        <v>162</v>
      </c>
      <c r="L90" s="86"/>
      <c r="M90" s="86"/>
      <c r="N90" s="86"/>
      <c r="O90" s="87"/>
    </row>
    <row r="91" spans="1:15" ht="15" thickBot="1" x14ac:dyDescent="0.4">
      <c r="A91" s="8"/>
      <c r="B91" s="7"/>
      <c r="C91" s="7"/>
      <c r="D91" s="7"/>
      <c r="E91" s="9"/>
      <c r="F91" s="9"/>
      <c r="G91" s="9"/>
      <c r="H91" s="7"/>
      <c r="K91" s="88"/>
      <c r="L91" s="89"/>
      <c r="M91" s="89"/>
      <c r="N91" s="89"/>
      <c r="O91" s="90"/>
    </row>
    <row r="92" spans="1:15" x14ac:dyDescent="0.35">
      <c r="A92" s="8"/>
      <c r="B92" s="7"/>
      <c r="C92" s="7"/>
      <c r="D92" s="7"/>
      <c r="E92" s="9"/>
      <c r="F92" s="9"/>
      <c r="G92" s="9"/>
      <c r="H92" s="7"/>
    </row>
    <row r="93" spans="1:15" x14ac:dyDescent="0.35">
      <c r="A93" s="8"/>
      <c r="B93" s="7"/>
      <c r="C93" s="7"/>
      <c r="D93" s="7"/>
      <c r="E93" s="9"/>
      <c r="F93" s="9"/>
      <c r="G93" s="9"/>
      <c r="H93" s="7"/>
    </row>
    <row r="94" spans="1:15" x14ac:dyDescent="0.35">
      <c r="A94" s="8"/>
      <c r="B94" s="7"/>
      <c r="C94" s="7"/>
      <c r="D94" s="7"/>
      <c r="E94" s="9"/>
      <c r="F94" s="9"/>
      <c r="G94" s="9"/>
      <c r="H94" s="7"/>
    </row>
    <row r="95" spans="1:15" x14ac:dyDescent="0.35">
      <c r="A95" s="8"/>
      <c r="B95" s="7"/>
      <c r="C95" s="7"/>
      <c r="D95" s="7"/>
      <c r="E95" s="9"/>
      <c r="F95" s="9"/>
      <c r="G95" s="9"/>
      <c r="H95" s="7"/>
    </row>
  </sheetData>
  <sortState xmlns:xlrd2="http://schemas.microsoft.com/office/spreadsheetml/2017/richdata2" ref="A14:H19">
    <sortCondition descending="1" ref="H14"/>
  </sortState>
  <mergeCells count="10">
    <mergeCell ref="B1:D1"/>
    <mergeCell ref="K90:O91"/>
    <mergeCell ref="K83:O88"/>
    <mergeCell ref="H2:I2"/>
    <mergeCell ref="A9:J10"/>
    <mergeCell ref="A6:J6"/>
    <mergeCell ref="A7:J7"/>
    <mergeCell ref="A8:J8"/>
    <mergeCell ref="A5:J5"/>
    <mergeCell ref="B2:D2"/>
  </mergeCells>
  <conditionalFormatting sqref="J81">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9">
    <dataValidation type="list" allowBlank="1" showInputMessage="1" showErrorMessage="1" sqref="D39" xr:uid="{43FD0227-5D11-42B7-A318-6A0D6EB9A9F1}">
      <formula1>"Please select:, Earned, Planned, N/A,"</formula1>
    </dataValidation>
    <dataValidation type="list" allowBlank="1" showInputMessage="1" showErrorMessage="1" sqref="D40 D37:D38 D69:D71 D23:D33" xr:uid="{E8749D53-0ECA-44AD-A135-C2BE21B16E0B}">
      <formula1>"Please select:, Earned, Planned, "</formula1>
    </dataValidation>
    <dataValidation type="list" allowBlank="1" showInputMessage="1" showErrorMessage="1" sqref="D59:D65 D75:D76 D45:D53" xr:uid="{CE997C16-9A75-4DD0-96B5-A4D1A45CC38E}">
      <formula1>"Please select:, Earned, Planned,"</formula1>
    </dataValidation>
    <dataValidation type="list" allowBlank="1" showInputMessage="1" showErrorMessage="1" sqref="D14:D19" xr:uid="{F4CAF262-B1C4-48F0-A1A0-D6B02E2698BC}">
      <formula1>"Please select: , Earned, Planned, "</formula1>
    </dataValidation>
    <dataValidation allowBlank="1" showErrorMessage="1" sqref="A37:A38 A18:A19" xr:uid="{AB08C72A-CECE-4CAE-BBFA-24578F3A8B84}"/>
    <dataValidation type="list" allowBlank="1" showInputMessage="1" showErrorMessage="1" sqref="B38" xr:uid="{B4F7644B-ED5A-411A-9DB4-86D0847A057E}">
      <formula1>"Please select:, Elements of Calculus, Matrix Algebra &amp; Advanced Calculus II,"</formula1>
    </dataValidation>
    <dataValidation type="list" allowBlank="1" showInputMessage="1" showErrorMessage="1" sqref="B37" xr:uid="{8F18A014-0618-49B5-9544-7177A2982344}">
      <formula1>"Please select:, Elements of Linear Algebra, Matrix Algebra &amp; Advanced Calculus I,"</formula1>
    </dataValidation>
    <dataValidation type="list" allowBlank="1" showInputMessage="1" showErrorMessage="1" sqref="B46" xr:uid="{CFD89AB8-B5E5-48B2-A7D4-9F165405DE5F}">
      <formula1>"Please select:, German A1.1-C1,  Introduction to Philosophical Ethics,  Introduction to Visual Culture,"</formula1>
    </dataValidation>
    <dataValidation type="list" allowBlank="1" showInputMessage="1" showErrorMessage="1" sqref="B45" xr:uid="{C7E391F7-8198-4057-A524-78F399F5E7E7}">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C57629-630C-4A49-8D0A-E08E99C01C2A}">
          <x14:formula1>
            <xm:f>Lists!$D$2:$D$17</xm:f>
          </x14:formula1>
          <xm:sqref>B19</xm:sqref>
        </x14:dataValidation>
        <x14:dataValidation type="list" allowBlank="1" showInputMessage="1" showErrorMessage="1" xr:uid="{ADDEE3A4-3782-44D1-BC0D-0615F95EE7B1}">
          <x14:formula1>
            <xm:f>Lists!$B$2:$B$16</xm:f>
          </x14:formula1>
          <xm:sqref>B18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A020-CE0C-440C-B920-2D79FD45FD6E}">
  <dimension ref="A1:I17"/>
  <sheetViews>
    <sheetView workbookViewId="0">
      <selection activeCell="B13" sqref="B13"/>
    </sheetView>
  </sheetViews>
  <sheetFormatPr defaultRowHeight="14.5" x14ac:dyDescent="0.35"/>
  <cols>
    <col min="1" max="1" width="12.6328125" customWidth="1"/>
    <col min="2" max="2" width="35.81640625" customWidth="1"/>
    <col min="3" max="3" width="13.6328125" customWidth="1"/>
    <col min="4" max="4" width="35.81640625" customWidth="1"/>
    <col min="6" max="6" width="14.90625" customWidth="1"/>
    <col min="8" max="8" width="35.453125" customWidth="1"/>
    <col min="9" max="9" width="31.453125" customWidth="1"/>
  </cols>
  <sheetData>
    <row r="1" spans="1:9" x14ac:dyDescent="0.35">
      <c r="A1" t="s">
        <v>90</v>
      </c>
      <c r="B1" t="s">
        <v>91</v>
      </c>
      <c r="C1" t="s">
        <v>92</v>
      </c>
      <c r="D1" t="s">
        <v>93</v>
      </c>
      <c r="F1" t="s">
        <v>122</v>
      </c>
      <c r="H1" t="s">
        <v>123</v>
      </c>
      <c r="I1" t="s">
        <v>124</v>
      </c>
    </row>
    <row r="2" spans="1:9" x14ac:dyDescent="0.35">
      <c r="A2" t="s">
        <v>23</v>
      </c>
      <c r="B2" t="s">
        <v>49</v>
      </c>
      <c r="C2" t="s">
        <v>23</v>
      </c>
      <c r="D2" t="s">
        <v>49</v>
      </c>
      <c r="F2" t="s">
        <v>197</v>
      </c>
      <c r="H2" s="79" t="s">
        <v>204</v>
      </c>
      <c r="I2" t="s">
        <v>204</v>
      </c>
    </row>
    <row r="3" spans="1:9" x14ac:dyDescent="0.35">
      <c r="A3" t="s">
        <v>179</v>
      </c>
      <c r="B3" t="s">
        <v>180</v>
      </c>
      <c r="C3" t="s">
        <v>105</v>
      </c>
      <c r="D3" t="s">
        <v>114</v>
      </c>
      <c r="F3" t="s">
        <v>198</v>
      </c>
      <c r="H3" s="79" t="s">
        <v>200</v>
      </c>
      <c r="I3" t="s">
        <v>203</v>
      </c>
    </row>
    <row r="4" spans="1:9" x14ac:dyDescent="0.35">
      <c r="A4" t="s">
        <v>94</v>
      </c>
      <c r="B4" t="s">
        <v>100</v>
      </c>
      <c r="C4" t="s">
        <v>106</v>
      </c>
      <c r="D4" t="s">
        <v>115</v>
      </c>
      <c r="F4" t="s">
        <v>199</v>
      </c>
      <c r="H4" s="79" t="s">
        <v>198</v>
      </c>
    </row>
    <row r="5" spans="1:9" x14ac:dyDescent="0.35">
      <c r="A5" t="s">
        <v>95</v>
      </c>
      <c r="B5" t="s">
        <v>101</v>
      </c>
      <c r="C5" t="s">
        <v>107</v>
      </c>
      <c r="D5" t="s">
        <v>116</v>
      </c>
      <c r="F5" t="s">
        <v>200</v>
      </c>
      <c r="H5" s="79" t="s">
        <v>199</v>
      </c>
    </row>
    <row r="6" spans="1:9" x14ac:dyDescent="0.35">
      <c r="A6" t="s">
        <v>71</v>
      </c>
      <c r="B6" t="s">
        <v>181</v>
      </c>
      <c r="C6" t="s">
        <v>108</v>
      </c>
      <c r="D6" t="s">
        <v>117</v>
      </c>
      <c r="F6" t="s">
        <v>201</v>
      </c>
      <c r="H6" s="79" t="s">
        <v>203</v>
      </c>
    </row>
    <row r="7" spans="1:9" x14ac:dyDescent="0.35">
      <c r="A7" t="s">
        <v>96</v>
      </c>
      <c r="B7" t="s">
        <v>102</v>
      </c>
      <c r="C7" t="s">
        <v>72</v>
      </c>
      <c r="D7" t="s">
        <v>73</v>
      </c>
      <c r="F7" t="s">
        <v>202</v>
      </c>
      <c r="H7" s="79" t="s">
        <v>205</v>
      </c>
    </row>
    <row r="8" spans="1:9" x14ac:dyDescent="0.35">
      <c r="A8" t="s">
        <v>182</v>
      </c>
      <c r="B8" t="s">
        <v>183</v>
      </c>
      <c r="C8" t="s">
        <v>186</v>
      </c>
      <c r="D8" t="s">
        <v>187</v>
      </c>
      <c r="F8" t="s">
        <v>203</v>
      </c>
    </row>
    <row r="9" spans="1:9" x14ac:dyDescent="0.35">
      <c r="A9" t="s">
        <v>97</v>
      </c>
      <c r="B9" t="s">
        <v>103</v>
      </c>
      <c r="C9" t="s">
        <v>188</v>
      </c>
      <c r="D9" t="s">
        <v>189</v>
      </c>
      <c r="F9" t="s">
        <v>214</v>
      </c>
      <c r="H9" t="s">
        <v>215</v>
      </c>
    </row>
    <row r="10" spans="1:9" x14ac:dyDescent="0.35">
      <c r="A10" t="s">
        <v>184</v>
      </c>
      <c r="B10" t="s">
        <v>185</v>
      </c>
      <c r="C10" t="s">
        <v>190</v>
      </c>
      <c r="D10" t="s">
        <v>191</v>
      </c>
      <c r="F10" s="63"/>
    </row>
    <row r="11" spans="1:9" x14ac:dyDescent="0.35">
      <c r="A11" t="s">
        <v>98</v>
      </c>
      <c r="B11" t="s">
        <v>145</v>
      </c>
      <c r="C11" t="s">
        <v>192</v>
      </c>
      <c r="D11" t="s">
        <v>173</v>
      </c>
    </row>
    <row r="12" spans="1:9" x14ac:dyDescent="0.35">
      <c r="A12" t="s">
        <v>99</v>
      </c>
      <c r="B12" t="s">
        <v>104</v>
      </c>
      <c r="C12" s="65" t="s">
        <v>109</v>
      </c>
      <c r="D12" s="65" t="s">
        <v>118</v>
      </c>
    </row>
    <row r="13" spans="1:9" x14ac:dyDescent="0.35">
      <c r="A13" s="15" t="s">
        <v>174</v>
      </c>
      <c r="B13" s="15" t="s">
        <v>207</v>
      </c>
      <c r="C13" s="65" t="s">
        <v>110</v>
      </c>
      <c r="D13" s="65" t="s">
        <v>119</v>
      </c>
    </row>
    <row r="14" spans="1:9" x14ac:dyDescent="0.35">
      <c r="A14" s="15" t="s">
        <v>210</v>
      </c>
      <c r="B14" s="15" t="s">
        <v>211</v>
      </c>
      <c r="C14" s="65" t="s">
        <v>111</v>
      </c>
      <c r="D14" s="65" t="s">
        <v>120</v>
      </c>
    </row>
    <row r="15" spans="1:9" x14ac:dyDescent="0.35">
      <c r="C15" s="65" t="s">
        <v>112</v>
      </c>
      <c r="D15" s="65" t="s">
        <v>194</v>
      </c>
    </row>
    <row r="16" spans="1:9" x14ac:dyDescent="0.35">
      <c r="A16" s="15"/>
      <c r="B16" s="15"/>
      <c r="C16" s="65" t="s">
        <v>113</v>
      </c>
      <c r="D16" s="65" t="s">
        <v>121</v>
      </c>
    </row>
    <row r="17" spans="3:4" x14ac:dyDescent="0.35">
      <c r="C17" s="15" t="s">
        <v>212</v>
      </c>
      <c r="D17" s="15" t="s">
        <v>213</v>
      </c>
    </row>
  </sheetData>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3C64-AFBB-437B-8BBF-9F78A42C4FB7}">
  <dimension ref="A1:M29"/>
  <sheetViews>
    <sheetView topLeftCell="A2" workbookViewId="0">
      <selection activeCell="D13" sqref="D13:F15"/>
    </sheetView>
  </sheetViews>
  <sheetFormatPr defaultColWidth="8.81640625" defaultRowHeight="14.5" x14ac:dyDescent="0.35"/>
  <cols>
    <col min="1" max="1" width="15.90625" customWidth="1"/>
    <col min="2" max="2" width="39" customWidth="1"/>
    <col min="3" max="3" width="11.6328125" customWidth="1"/>
    <col min="4" max="4" width="6.81640625" customWidth="1"/>
    <col min="5" max="5" width="12.1796875" customWidth="1"/>
    <col min="6" max="6" width="21.6328125" customWidth="1"/>
  </cols>
  <sheetData>
    <row r="1" spans="1:6" ht="18.5" x14ac:dyDescent="0.45">
      <c r="A1" s="103" t="s">
        <v>87</v>
      </c>
      <c r="B1" s="103"/>
      <c r="C1" s="103"/>
      <c r="D1" s="103"/>
      <c r="E1" s="103"/>
    </row>
    <row r="2" spans="1:6" x14ac:dyDescent="0.35">
      <c r="A2" s="14" t="s">
        <v>54</v>
      </c>
      <c r="B2" s="14" t="s">
        <v>55</v>
      </c>
      <c r="C2" s="14" t="s">
        <v>47</v>
      </c>
      <c r="D2" s="14" t="s">
        <v>58</v>
      </c>
      <c r="E2" s="14" t="s">
        <v>6</v>
      </c>
    </row>
    <row r="3" spans="1:6" x14ac:dyDescent="0.35">
      <c r="A3" s="53" t="str">
        <f>'Study Plan'!A14</f>
        <v>SDT-105</v>
      </c>
      <c r="B3" s="54" t="str">
        <f>'Study Plan'!B14</f>
        <v>Industrial Programming with Python</v>
      </c>
      <c r="C3" s="41">
        <v>7.5</v>
      </c>
      <c r="D3" s="55" t="s">
        <v>59</v>
      </c>
      <c r="E3" s="55" t="s">
        <v>65</v>
      </c>
    </row>
    <row r="4" spans="1:6" x14ac:dyDescent="0.35">
      <c r="A4" s="53" t="str">
        <f>'Study Plan'!A15</f>
        <v>CH-230</v>
      </c>
      <c r="B4" s="54" t="str">
        <f>'Study Plan'!B15</f>
        <v>Programming in C &amp; C++</v>
      </c>
      <c r="C4" s="41">
        <v>7.5</v>
      </c>
      <c r="D4" s="55" t="s">
        <v>59</v>
      </c>
      <c r="E4" s="55" t="s">
        <v>65</v>
      </c>
    </row>
    <row r="5" spans="1:6" x14ac:dyDescent="0.35">
      <c r="A5" s="56" t="str">
        <f>'Study Plan'!A18</f>
        <v>CH-XXX</v>
      </c>
      <c r="B5" s="56" t="str">
        <f>'Study Plan'!B18</f>
        <v>Please select:</v>
      </c>
      <c r="C5" s="57">
        <v>7.5</v>
      </c>
      <c r="D5" s="52" t="s">
        <v>60</v>
      </c>
      <c r="E5" s="52" t="s">
        <v>65</v>
      </c>
    </row>
    <row r="6" spans="1:6" x14ac:dyDescent="0.35">
      <c r="A6" s="53" t="str">
        <f>'Study Plan'!A16</f>
        <v>SDT-102</v>
      </c>
      <c r="B6" s="54" t="str">
        <f>'Study Plan'!B16</f>
        <v xml:space="preserve">Core Algorithms &amp; Data Structures </v>
      </c>
      <c r="C6" s="41">
        <v>7.5</v>
      </c>
      <c r="D6" s="55" t="s">
        <v>59</v>
      </c>
      <c r="E6" s="55" t="s">
        <v>66</v>
      </c>
    </row>
    <row r="7" spans="1:6" x14ac:dyDescent="0.35">
      <c r="A7" s="53" t="str">
        <f>'Study Plan'!A17</f>
        <v>SDT-103</v>
      </c>
      <c r="B7" s="54" t="str">
        <f>'Study Plan'!B17</f>
        <v>Development in JVM Languages</v>
      </c>
      <c r="C7" s="41">
        <v>7.5</v>
      </c>
      <c r="D7" s="55" t="s">
        <v>59</v>
      </c>
      <c r="E7" s="55" t="s">
        <v>66</v>
      </c>
    </row>
    <row r="8" spans="1:6" x14ac:dyDescent="0.35">
      <c r="A8" s="56" t="str">
        <f>'Study Plan'!A19</f>
        <v>CH-XXX</v>
      </c>
      <c r="B8" s="56" t="str">
        <f>'Study Plan'!B19</f>
        <v>Please select:</v>
      </c>
      <c r="C8" s="57">
        <v>7.5</v>
      </c>
      <c r="D8" s="52" t="s">
        <v>60</v>
      </c>
      <c r="E8" s="52" t="s">
        <v>66</v>
      </c>
    </row>
    <row r="10" spans="1:6" x14ac:dyDescent="0.35">
      <c r="A10" s="78" t="s">
        <v>125</v>
      </c>
      <c r="C10" s="58" t="str">
        <f>IF((A5="CH-110")*(A8="CH-111"),"MCCB",IF((A5="CH-140")*(A8="CH-141"),"Physics",IF((A5="CH-221")*(A8="CH-222"),"RIS",IF((A5="CH-241")*(A8="CH-240"),"IEM",IF((A5="CH-310")*(A8="CH-311"),"GEM",IF((A5="CH-330")*(A8="CH-331"),"IRPH",IF((A5="SUS-101")*(A8="SUS-102"),"Sustainability","NONE")))))))</f>
        <v>NONE</v>
      </c>
    </row>
    <row r="11" spans="1:6" x14ac:dyDescent="0.35">
      <c r="A11" s="78"/>
    </row>
    <row r="12" spans="1:6" x14ac:dyDescent="0.35">
      <c r="A12" s="78"/>
    </row>
    <row r="13" spans="1:6" ht="14.5" customHeight="1" x14ac:dyDescent="0.35">
      <c r="A13" s="113" t="s">
        <v>88</v>
      </c>
      <c r="B13" s="113"/>
      <c r="C13" s="58" t="str">
        <f>IF(A5="CH-233","CS",IF(A5="CH-140","PHDS",IF(A5="CH-150","MMDA",IF(A5="CH-340","ISCP",IF(A5="CH-330","IRPH","NONE")))))</f>
        <v>NONE</v>
      </c>
      <c r="D13" s="114" t="s">
        <v>219</v>
      </c>
      <c r="E13" s="114"/>
      <c r="F13" s="114"/>
    </row>
    <row r="14" spans="1:6" x14ac:dyDescent="0.35">
      <c r="A14" s="113"/>
      <c r="B14" s="113"/>
      <c r="D14" s="114"/>
      <c r="E14" s="114"/>
      <c r="F14" s="114"/>
    </row>
    <row r="15" spans="1:6" x14ac:dyDescent="0.35">
      <c r="A15" s="78"/>
      <c r="B15" s="78"/>
      <c r="D15" s="114"/>
      <c r="E15" s="114"/>
      <c r="F15" s="114"/>
    </row>
    <row r="16" spans="1:6" x14ac:dyDescent="0.35">
      <c r="A16" s="113" t="s">
        <v>126</v>
      </c>
      <c r="B16" s="113"/>
      <c r="C16" s="58" t="str">
        <f>IF((A5="CH-330")*(A8="CH-331"),"IRPH",IF((A5="CH-233")*(A8="CH-234"),"CS","NONE"))</f>
        <v>NONE</v>
      </c>
    </row>
    <row r="17" spans="1:13" x14ac:dyDescent="0.35">
      <c r="A17" s="113"/>
      <c r="B17" s="113"/>
    </row>
    <row r="19" spans="1:13" ht="18.5" x14ac:dyDescent="0.45">
      <c r="A19" s="103" t="s">
        <v>89</v>
      </c>
      <c r="B19" s="103"/>
      <c r="C19" s="103"/>
      <c r="D19" s="103"/>
      <c r="E19" s="103"/>
    </row>
    <row r="20" spans="1:13" x14ac:dyDescent="0.35">
      <c r="A20" s="14" t="s">
        <v>54</v>
      </c>
      <c r="B20" s="14" t="s">
        <v>55</v>
      </c>
      <c r="C20" s="14" t="s">
        <v>47</v>
      </c>
      <c r="D20" s="14" t="s">
        <v>58</v>
      </c>
      <c r="E20" s="14" t="s">
        <v>6</v>
      </c>
    </row>
    <row r="21" spans="1:13" x14ac:dyDescent="0.35">
      <c r="A21" s="75" t="str">
        <f>'Study Plan'!A37</f>
        <v>CTMS-MAT-XX</v>
      </c>
      <c r="B21" s="75" t="str">
        <f>'Study Plan'!B37</f>
        <v>Please select:</v>
      </c>
      <c r="C21" s="69">
        <v>5</v>
      </c>
      <c r="D21" s="76" t="s">
        <v>59</v>
      </c>
      <c r="E21" s="77" t="s">
        <v>65</v>
      </c>
    </row>
    <row r="22" spans="1:13" x14ac:dyDescent="0.35">
      <c r="A22" s="75" t="str">
        <f>'Study Plan'!A38</f>
        <v>CTMS-MAT-XX</v>
      </c>
      <c r="B22" s="75" t="str">
        <f>'Study Plan'!B38</f>
        <v>Please select:</v>
      </c>
      <c r="C22" s="69">
        <v>5</v>
      </c>
      <c r="D22" s="76" t="s">
        <v>59</v>
      </c>
      <c r="E22" s="77" t="s">
        <v>66</v>
      </c>
    </row>
    <row r="23" spans="1:13" x14ac:dyDescent="0.35">
      <c r="G23" s="104" t="s">
        <v>218</v>
      </c>
      <c r="H23" s="105"/>
      <c r="I23" s="105"/>
      <c r="J23" s="105"/>
      <c r="K23" s="105"/>
      <c r="L23" s="105"/>
      <c r="M23" s="106"/>
    </row>
    <row r="24" spans="1:13" ht="18.5" x14ac:dyDescent="0.45">
      <c r="A24" s="103" t="s">
        <v>81</v>
      </c>
      <c r="B24" s="103"/>
      <c r="C24" s="103"/>
      <c r="D24" s="103"/>
      <c r="E24" s="103"/>
      <c r="G24" s="107"/>
      <c r="H24" s="108"/>
      <c r="I24" s="108"/>
      <c r="J24" s="108"/>
      <c r="K24" s="108"/>
      <c r="L24" s="108"/>
      <c r="M24" s="109"/>
    </row>
    <row r="25" spans="1:13" ht="29" x14ac:dyDescent="0.35">
      <c r="A25" s="59" t="str">
        <f>'Study Plan'!A45</f>
        <v>CTLA-GER-XX/ CTHU-HUM-XXX</v>
      </c>
      <c r="B25" s="59" t="str">
        <f>'Study Plan'!B45</f>
        <v>Please select:</v>
      </c>
      <c r="C25" s="48">
        <v>2.5</v>
      </c>
      <c r="D25" s="48" t="s">
        <v>60</v>
      </c>
      <c r="E25" s="47" t="s">
        <v>65</v>
      </c>
      <c r="G25" s="107"/>
      <c r="H25" s="108"/>
      <c r="I25" s="108"/>
      <c r="J25" s="108"/>
      <c r="K25" s="108"/>
      <c r="L25" s="108"/>
      <c r="M25" s="109"/>
    </row>
    <row r="26" spans="1:13" ht="29" x14ac:dyDescent="0.35">
      <c r="A26" s="59" t="str">
        <f>'Study Plan'!A46</f>
        <v>CTLA-GER-XX/ CTHU-HUM-XXX</v>
      </c>
      <c r="B26" s="59" t="str">
        <f>'Study Plan'!B46</f>
        <v>Please select:</v>
      </c>
      <c r="C26" s="48">
        <v>2.5</v>
      </c>
      <c r="D26" s="48" t="s">
        <v>60</v>
      </c>
      <c r="E26" s="47" t="s">
        <v>66</v>
      </c>
      <c r="G26" s="107"/>
      <c r="H26" s="108"/>
      <c r="I26" s="108"/>
      <c r="J26" s="108"/>
      <c r="K26" s="108"/>
      <c r="L26" s="108"/>
      <c r="M26" s="109"/>
    </row>
    <row r="27" spans="1:13" x14ac:dyDescent="0.35">
      <c r="G27" s="107"/>
      <c r="H27" s="108"/>
      <c r="I27" s="108"/>
      <c r="J27" s="108"/>
      <c r="K27" s="108"/>
      <c r="L27" s="108"/>
      <c r="M27" s="109"/>
    </row>
    <row r="28" spans="1:13" x14ac:dyDescent="0.35">
      <c r="G28" s="107"/>
      <c r="H28" s="108"/>
      <c r="I28" s="108"/>
      <c r="J28" s="108"/>
      <c r="K28" s="108"/>
      <c r="L28" s="108"/>
      <c r="M28" s="109"/>
    </row>
    <row r="29" spans="1:13" x14ac:dyDescent="0.35">
      <c r="G29" s="110"/>
      <c r="H29" s="111"/>
      <c r="I29" s="111"/>
      <c r="J29" s="111"/>
      <c r="K29" s="111"/>
      <c r="L29" s="111"/>
      <c r="M29" s="112"/>
    </row>
  </sheetData>
  <mergeCells count="7">
    <mergeCell ref="A1:E1"/>
    <mergeCell ref="A19:E19"/>
    <mergeCell ref="A24:E24"/>
    <mergeCell ref="G23:M29"/>
    <mergeCell ref="A13:B14"/>
    <mergeCell ref="A16:B17"/>
    <mergeCell ref="D13:F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9248-A7D0-4E19-8E7C-4A6D8B9862E3}">
  <dimension ref="A1:B12"/>
  <sheetViews>
    <sheetView workbookViewId="0">
      <selection activeCell="E10" sqref="E10"/>
    </sheetView>
  </sheetViews>
  <sheetFormatPr defaultRowHeight="14.5" x14ac:dyDescent="0.35"/>
  <cols>
    <col min="1" max="1" width="12.54296875" customWidth="1"/>
    <col min="2" max="2" width="12.08984375" customWidth="1"/>
  </cols>
  <sheetData>
    <row r="1" spans="1:2" x14ac:dyDescent="0.35">
      <c r="A1" t="s">
        <v>6</v>
      </c>
      <c r="B1" t="s">
        <v>56</v>
      </c>
    </row>
    <row r="3" spans="1:2" x14ac:dyDescent="0.35">
      <c r="A3" s="44" t="s">
        <v>65</v>
      </c>
      <c r="B3" s="44">
        <f>SUMIF('Study Plan'!H$14:H$78, A3, 'Study Plan'!C$14:C$78)</f>
        <v>30</v>
      </c>
    </row>
    <row r="4" spans="1:2" x14ac:dyDescent="0.35">
      <c r="A4" s="44" t="s">
        <v>66</v>
      </c>
      <c r="B4" s="44">
        <f>SUMIF('Study Plan'!H$14:H$78, A4, 'Study Plan'!C$14:C$78)</f>
        <v>30</v>
      </c>
    </row>
    <row r="5" spans="1:2" x14ac:dyDescent="0.35">
      <c r="A5" s="44" t="s">
        <v>127</v>
      </c>
      <c r="B5" s="44">
        <f>SUMIF('Study Plan'!H$14:H$78, A5, 'Study Plan'!C$14:C$78)</f>
        <v>0</v>
      </c>
    </row>
    <row r="6" spans="1:2" x14ac:dyDescent="0.35">
      <c r="A6" s="44" t="s">
        <v>128</v>
      </c>
      <c r="B6" s="44">
        <f>SUMIF('Study Plan'!H$14:H$78, A6, 'Study Plan'!C$14:C$78)</f>
        <v>0</v>
      </c>
    </row>
    <row r="7" spans="1:2" x14ac:dyDescent="0.35">
      <c r="A7" s="44" t="s">
        <v>195</v>
      </c>
      <c r="B7" s="44">
        <f>SUMIF('Study Plan'!H$14:H$78, A7, 'Study Plan'!C$14:C$78)</f>
        <v>0</v>
      </c>
    </row>
    <row r="8" spans="1:2" x14ac:dyDescent="0.35">
      <c r="A8" s="44" t="s">
        <v>196</v>
      </c>
      <c r="B8" s="44">
        <f>SUMIF('Study Plan'!H$14:H$78, A8, 'Study Plan'!C$14:C$78)</f>
        <v>0</v>
      </c>
    </row>
    <row r="9" spans="1:2" x14ac:dyDescent="0.35">
      <c r="A9" s="44" t="s">
        <v>208</v>
      </c>
      <c r="B9" s="44">
        <f>SUMIF('Study Plan'!H$14:H$78, A9, 'Study Plan'!C$14:C$78)</f>
        <v>0</v>
      </c>
    </row>
    <row r="10" spans="1:2" x14ac:dyDescent="0.35">
      <c r="A10" s="44" t="s">
        <v>209</v>
      </c>
      <c r="B10" s="44">
        <f>SUMIF('Study Plan'!H$14:H$78, A10, 'Study Plan'!C$14:C$78)</f>
        <v>0</v>
      </c>
    </row>
    <row r="11" spans="1:2" ht="15" thickBot="1" x14ac:dyDescent="0.4">
      <c r="A11" s="45"/>
      <c r="B11" s="45"/>
    </row>
    <row r="12" spans="1:2" x14ac:dyDescent="0.35">
      <c r="A12" t="s">
        <v>57</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topLeftCell="A4" zoomScale="90" zoomScaleNormal="90" workbookViewId="0">
      <selection activeCell="D5" sqref="D5"/>
    </sheetView>
  </sheetViews>
  <sheetFormatPr defaultColWidth="8.81640625" defaultRowHeight="14.5" x14ac:dyDescent="0.35"/>
  <cols>
    <col min="1" max="1" width="21.6328125" customWidth="1"/>
    <col min="2" max="2" width="25.81640625" customWidth="1"/>
    <col min="3" max="3" width="9.1796875" customWidth="1"/>
    <col min="4" max="4" width="34.453125" customWidth="1"/>
    <col min="5" max="5" width="8.08984375" customWidth="1"/>
    <col min="8" max="8" width="43.36328125" customWidth="1"/>
  </cols>
  <sheetData>
    <row r="1" spans="1:5" ht="18.5" x14ac:dyDescent="0.45">
      <c r="A1" s="103" t="s">
        <v>36</v>
      </c>
      <c r="B1" s="103"/>
      <c r="C1" s="103"/>
      <c r="D1" s="103"/>
    </row>
    <row r="2" spans="1:5" ht="18.5" x14ac:dyDescent="0.45">
      <c r="A2" s="13"/>
      <c r="B2" s="13"/>
      <c r="C2" s="13"/>
      <c r="D2" s="13"/>
    </row>
    <row r="4" spans="1:5" x14ac:dyDescent="0.35">
      <c r="A4" s="14" t="s">
        <v>37</v>
      </c>
      <c r="B4" s="14" t="s">
        <v>38</v>
      </c>
    </row>
    <row r="5" spans="1:5" ht="42.65" customHeight="1" x14ac:dyDescent="0.35">
      <c r="A5" s="25" t="s">
        <v>54</v>
      </c>
      <c r="B5" s="25" t="s">
        <v>55</v>
      </c>
      <c r="C5" s="26" t="s">
        <v>19</v>
      </c>
      <c r="D5" s="26" t="s">
        <v>166</v>
      </c>
      <c r="E5" s="26" t="s">
        <v>39</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40</v>
      </c>
      <c r="C21" s="27">
        <f>SUM(C6:C19)</f>
        <v>0</v>
      </c>
    </row>
    <row r="24" spans="1:5" x14ac:dyDescent="0.35">
      <c r="A24" s="14" t="s">
        <v>41</v>
      </c>
      <c r="B24" s="14" t="s">
        <v>38</v>
      </c>
    </row>
    <row r="25" spans="1:5" ht="43.25" customHeight="1" x14ac:dyDescent="0.35">
      <c r="A25" s="25" t="s">
        <v>54</v>
      </c>
      <c r="B25" s="25" t="s">
        <v>55</v>
      </c>
      <c r="C25" s="26" t="s">
        <v>19</v>
      </c>
      <c r="D25" s="26" t="s">
        <v>166</v>
      </c>
      <c r="E25" s="26" t="s">
        <v>39</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42</v>
      </c>
      <c r="C41" s="27">
        <f>SUM(C26:C39)</f>
        <v>0</v>
      </c>
    </row>
    <row r="43" spans="1:5" x14ac:dyDescent="0.35">
      <c r="B43" s="14" t="s">
        <v>43</v>
      </c>
      <c r="C43" s="27">
        <f>C21+C41</f>
        <v>0</v>
      </c>
      <c r="D43" s="28" t="s">
        <v>44</v>
      </c>
      <c r="E43" s="29">
        <f>'Study Plan'!$B$80+'Extension Semesters'!C43</f>
        <v>0</v>
      </c>
    </row>
    <row r="45" spans="1:5" ht="15" thickBot="1" x14ac:dyDescent="0.4"/>
    <row r="46" spans="1:5" x14ac:dyDescent="0.35">
      <c r="A46" s="31"/>
      <c r="B46" s="32"/>
      <c r="C46" s="32"/>
      <c r="D46" s="32"/>
      <c r="E46" s="33"/>
    </row>
    <row r="47" spans="1:5" ht="15" thickBot="1" x14ac:dyDescent="0.4">
      <c r="A47" s="34" t="s">
        <v>46</v>
      </c>
      <c r="B47" s="14"/>
      <c r="C47" s="35"/>
      <c r="E47" s="36"/>
    </row>
    <row r="48" spans="1:5" ht="15" thickBot="1" x14ac:dyDescent="0.4">
      <c r="A48" s="37"/>
      <c r="B48" s="38"/>
      <c r="C48" s="38"/>
      <c r="D48" s="38"/>
      <c r="E48" s="3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3" ma:contentTypeDescription="Create a new document." ma:contentTypeScope="" ma:versionID="61be2d8e37469d49846136b4e2d8c328">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79288647e76a8af6608f6b106f75d2da"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26B77-11CE-4C1E-8824-9B8E55059409}">
  <ds:schemaRefs>
    <ds:schemaRef ds:uri="http://schemas.microsoft.com/sharepoint/v3/contenttype/forms"/>
  </ds:schemaRefs>
</ds:datastoreItem>
</file>

<file path=customXml/itemProps2.xml><?xml version="1.0" encoding="utf-8"?>
<ds:datastoreItem xmlns:ds="http://schemas.openxmlformats.org/officeDocument/2006/customXml" ds:itemID="{794050F0-E806-4533-897B-3552C72953B2}">
  <ds:schemaRefs>
    <ds:schemaRef ds:uri="http://schemas.microsoft.com/office/2006/metadata/properties"/>
    <ds:schemaRef ds:uri="http://schemas.microsoft.com/office/infopath/2007/PartnerControls"/>
    <ds:schemaRef ds:uri="e53f908f-34e7-4c58-a4c8-d6911175ab2e"/>
  </ds:schemaRefs>
</ds:datastoreItem>
</file>

<file path=customXml/itemProps3.xml><?xml version="1.0" encoding="utf-8"?>
<ds:datastoreItem xmlns:ds="http://schemas.openxmlformats.org/officeDocument/2006/customXml" ds:itemID="{AABD6831-E574-4CF1-A009-1EC33BD7F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2025-08-07T08:34:23Z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594800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