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SUS Modules added/"/>
    </mc:Choice>
  </mc:AlternateContent>
  <xr:revisionPtr revIDLastSave="359" documentId="13_ncr:1_{69ACEEC5-B70F-46EB-8A48-5AE6658A2527}" xr6:coauthVersionLast="47" xr6:coauthVersionMax="47" xr10:uidLastSave="{30060061-CF83-4891-B78C-C77CD246D36F}"/>
  <bookViews>
    <workbookView xWindow="-110" yWindow="-110" windowWidth="19420" windowHeight="10420" xr2:uid="{00000000-000D-0000-FFFF-FFFF00000000}"/>
  </bookViews>
  <sheets>
    <sheet name="Study Plan" sheetId="1" r:id="rId1"/>
    <sheet name="Entry Advising Form" sheetId="4" r:id="rId2"/>
    <sheet name="Lists" sheetId="5" state="hidden" r:id="rId3"/>
    <sheet name="Workload Balance" sheetId="3" r:id="rId4"/>
    <sheet name="Extension Semesters"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4" l="1"/>
  <c r="E24" i="4"/>
  <c r="E20" i="4"/>
  <c r="E19" i="4"/>
  <c r="A18" i="1"/>
  <c r="A19" i="1" l="1"/>
  <c r="F44" i="1"/>
  <c r="E44" i="1"/>
  <c r="A44" i="1"/>
  <c r="F43" i="1"/>
  <c r="E43" i="1"/>
  <c r="A43" i="1"/>
  <c r="F51" i="1" l="1"/>
  <c r="E51" i="1"/>
  <c r="F50" i="1"/>
  <c r="E50" i="1"/>
  <c r="F49" i="1"/>
  <c r="E49" i="1"/>
  <c r="F48" i="1"/>
  <c r="E48" i="1"/>
  <c r="F47" i="1"/>
  <c r="E47" i="1"/>
  <c r="F63" i="1" l="1"/>
  <c r="E63" i="1"/>
  <c r="F62" i="1"/>
  <c r="E62" i="1"/>
  <c r="F61" i="1"/>
  <c r="E61" i="1"/>
  <c r="F60" i="1"/>
  <c r="E60" i="1"/>
  <c r="F59" i="1"/>
  <c r="E59" i="1"/>
  <c r="F58" i="1"/>
  <c r="E58" i="1"/>
  <c r="F57" i="1"/>
  <c r="E57" i="1"/>
  <c r="A8" i="4"/>
  <c r="A5" i="4"/>
  <c r="B25" i="4"/>
  <c r="B24" i="4"/>
  <c r="A25" i="4"/>
  <c r="A24" i="4"/>
  <c r="B8" i="4"/>
  <c r="B5" i="4"/>
  <c r="F28" i="1"/>
  <c r="E28" i="1"/>
  <c r="F27" i="1"/>
  <c r="E27" i="1"/>
  <c r="F25" i="1"/>
  <c r="E25" i="1"/>
  <c r="F24" i="1"/>
  <c r="E24" i="1"/>
  <c r="F23" i="1"/>
  <c r="E23" i="1"/>
  <c r="F26" i="1"/>
  <c r="E26" i="1"/>
  <c r="F38" i="1"/>
  <c r="E38" i="1"/>
  <c r="F37" i="1"/>
  <c r="E37" i="1"/>
  <c r="F36" i="1"/>
  <c r="E36" i="1"/>
  <c r="F35" i="1"/>
  <c r="E35" i="1"/>
  <c r="F74" i="1"/>
  <c r="F73" i="1"/>
  <c r="E15" i="1"/>
  <c r="E16" i="1"/>
  <c r="E17" i="1"/>
  <c r="E18" i="1"/>
  <c r="E19" i="1"/>
  <c r="E14" i="1"/>
  <c r="E74" i="1"/>
  <c r="E73" i="1"/>
  <c r="F67" i="1"/>
  <c r="F68" i="1"/>
  <c r="F69" i="1"/>
  <c r="E67" i="1"/>
  <c r="E68" i="1"/>
  <c r="E69" i="1"/>
  <c r="F29" i="1"/>
  <c r="F30" i="1"/>
  <c r="F31" i="1"/>
  <c r="E29" i="1"/>
  <c r="E30" i="1"/>
  <c r="E31" i="1"/>
  <c r="F15" i="1"/>
  <c r="F16" i="1"/>
  <c r="F17" i="1"/>
  <c r="F18" i="1"/>
  <c r="F19" i="1"/>
  <c r="F14" i="1"/>
  <c r="C41" i="2"/>
  <c r="C21" i="2"/>
  <c r="C43" i="2" s="1"/>
  <c r="D10" i="4" l="1"/>
  <c r="D12" i="4"/>
  <c r="H78" i="1"/>
  <c r="B78" i="1"/>
  <c r="E43" i="2" s="1"/>
  <c r="D14" i="4"/>
  <c r="B5" i="3" l="1"/>
  <c r="B4" i="3"/>
  <c r="B3" i="3"/>
  <c r="B8" i="3"/>
  <c r="B6" i="3"/>
  <c r="B7" i="3"/>
  <c r="B10" i="3"/>
  <c r="J80" i="1"/>
  <c r="B9" i="3"/>
  <c r="J78" i="1"/>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1" authorId="0" shapeId="0" xr:uid="{4318DA86-5357-4732-8336-E9F09D1D342F}">
      <text>
        <r>
          <rPr>
            <b/>
            <sz val="9"/>
            <color indexed="81"/>
            <rFont val="Tahoma"/>
            <family val="2"/>
          </rPr>
          <t>Either select all IBA Core modules or replace 15 CP with minor Core modules.
The Study Program Handbooks list the default minor modules and their respective CPs.</t>
        </r>
        <r>
          <rPr>
            <sz val="9"/>
            <color indexed="81"/>
            <rFont val="Tahoma"/>
            <family val="2"/>
          </rPr>
          <t xml:space="preserve">
</t>
        </r>
      </text>
    </comment>
    <comment ref="F57" authorId="0" shapeId="0" xr:uid="{2DF5A504-056E-4A41-A50D-268492393197}">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5"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<sst xmlns="http://schemas.openxmlformats.org/spreadsheetml/2006/main" count="442" uniqueCount="226">
  <si>
    <t xml:space="preserve">Study Plan for </t>
  </si>
  <si>
    <t xml:space="preserve">Full Name: </t>
  </si>
  <si>
    <t>Major: GEM</t>
  </si>
  <si>
    <t>Minor:</t>
  </si>
  <si>
    <t xml:space="preserve">(Where applicable) Old Major/ Minor:  </t>
  </si>
  <si>
    <t>Study Abroad</t>
  </si>
  <si>
    <t>yes / no</t>
  </si>
  <si>
    <t>PLEASE READ THIS SECTION FIRST! Important notes for filling in the template:</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</si>
  <si>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</si>
  <si>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</si>
  <si>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</si>
  <si>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Usually, you should not plan for more than 35 ECTS/semester. Try to split the courseload in such a way that all semesters are more or less balanced. Don't forget about the possibility to attend courses during the Intersession.</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</si>
  <si>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</si>
  <si>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CHOICE modules</t>
  </si>
  <si>
    <t xml:space="preserve">Total Credits required: 45 </t>
  </si>
  <si>
    <t>Module number</t>
  </si>
  <si>
    <t>Module name</t>
  </si>
  <si>
    <t>CP</t>
  </si>
  <si>
    <t>Earned or Planned</t>
  </si>
  <si>
    <t>Credits earned</t>
  </si>
  <si>
    <t>Credits planned</t>
  </si>
  <si>
    <t>Status</t>
  </si>
  <si>
    <t>Semester</t>
  </si>
  <si>
    <t>CH-300</t>
  </si>
  <si>
    <t>Intro to International Business</t>
  </si>
  <si>
    <t>m</t>
  </si>
  <si>
    <t>Fall xxxx</t>
  </si>
  <si>
    <t>CH-301</t>
  </si>
  <si>
    <t>Intro to Finance &amp; Accounting</t>
  </si>
  <si>
    <t>Spring xxxx</t>
  </si>
  <si>
    <t>CH-310</t>
  </si>
  <si>
    <t>Microeconomics</t>
  </si>
  <si>
    <t>CH-311</t>
  </si>
  <si>
    <t>Macroeconomics</t>
  </si>
  <si>
    <t>Please select:</t>
  </si>
  <si>
    <t>me</t>
  </si>
  <si>
    <t>CORE modules</t>
  </si>
  <si>
    <t>CO-621</t>
  </si>
  <si>
    <t>Environmental &amp; Resource Economics</t>
  </si>
  <si>
    <t>CO-622</t>
  </si>
  <si>
    <t>Comparing Economic Systems</t>
  </si>
  <si>
    <t>CO-623</t>
  </si>
  <si>
    <t>International Economics</t>
  </si>
  <si>
    <t>CO-604</t>
  </si>
  <si>
    <t>Marketing</t>
  </si>
  <si>
    <t>CO-XXX</t>
  </si>
  <si>
    <t xml:space="preserve">Minor </t>
  </si>
  <si>
    <t>Fall / Spring xxxx</t>
  </si>
  <si>
    <t>Methods modules</t>
  </si>
  <si>
    <t xml:space="preserve">Total Credits required: 20 </t>
  </si>
  <si>
    <t>CTMS-MAT-08</t>
  </si>
  <si>
    <t>Applied Calculus</t>
  </si>
  <si>
    <t>CTMS-MET-03</t>
  </si>
  <si>
    <t>Applied Statistics with R</t>
  </si>
  <si>
    <t>CTMS-MET-04</t>
  </si>
  <si>
    <t>Qualitative Research Methods</t>
  </si>
  <si>
    <t>CTMS-MET-05</t>
  </si>
  <si>
    <t xml:space="preserve">Econometrics </t>
  </si>
  <si>
    <t>Language &amp; Humanities Modules</t>
  </si>
  <si>
    <t>Total Credits required: 5</t>
  </si>
  <si>
    <t>New Skills Modules</t>
  </si>
  <si>
    <t>Total Credits required: 20</t>
  </si>
  <si>
    <t>CTNS-NSK-01/02</t>
  </si>
  <si>
    <t>Logic</t>
  </si>
  <si>
    <t xml:space="preserve">CTNS-NSK-03/04  </t>
  </si>
  <si>
    <t>Causation /Correlation</t>
  </si>
  <si>
    <t xml:space="preserve">CTNS-NSK-07/08 </t>
  </si>
  <si>
    <t>Argumentation, Data Visualization &amp; Communication</t>
  </si>
  <si>
    <t>Fall xxxx or Spring xxxx</t>
  </si>
  <si>
    <t>CTNS-NSK-05/06</t>
  </si>
  <si>
    <t>Linear Model- Matrices/ Complex Problem Solving</t>
  </si>
  <si>
    <t>CTNS-CIP-10/ CTNS-NSK-09</t>
  </si>
  <si>
    <t>Community Impact Project/ Agency, Leadership &amp; Accountability</t>
  </si>
  <si>
    <t>CTNS-CIP-10: Fall xxxx or Spring xxxx CTNS-NSK-09: Spring xxxx</t>
  </si>
  <si>
    <t>Internship/Start-up and Career Skills</t>
  </si>
  <si>
    <t>Total Credits required: 15</t>
  </si>
  <si>
    <t>CA-INT-900-0</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</si>
  <si>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</si>
  <si>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</si>
  <si>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</si>
  <si>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</si>
  <si>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</si>
  <si>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</si>
  <si>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</si>
  <si>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</si>
  <si>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</si>
  <si>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</si>
  <si>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</si>
  <si>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</si>
  <si>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</si>
  <si>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</si>
  <si>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</si>
  <si>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</si>
  <si>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Specialization modules</t>
  </si>
  <si>
    <t>CAS-S-GEM-80X</t>
  </si>
  <si>
    <t>Specialization</t>
  </si>
  <si>
    <t>Bachelor Thesis &amp; Seminar</t>
  </si>
  <si>
    <t>CA-GEM-800-T</t>
  </si>
  <si>
    <t>Thesis</t>
  </si>
  <si>
    <t>CA-GEM-800-S</t>
  </si>
  <si>
    <t>Seminar</t>
  </si>
  <si>
    <t xml:space="preserve">Credits earned: </t>
  </si>
  <si>
    <t xml:space="preserve">Credits planned: </t>
  </si>
  <si>
    <t>Total credits for major:</t>
  </si>
  <si>
    <t>Remaining semesters:</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</si>
  <si>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</si>
  <si>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Further Modules</t>
  </si>
  <si>
    <t>Note: Only for extra credits taken on top of the 180 ECTS required for your major!</t>
  </si>
  <si>
    <t>For the purpose of applying for an extension, please fill in the corresponding sheet of this form!</t>
  </si>
  <si>
    <t>Choice Modules</t>
  </si>
  <si>
    <t>Module Number</t>
  </si>
  <si>
    <t>Module Name</t>
  </si>
  <si>
    <t xml:space="preserve">Minor Option based on free Choice module selection: </t>
  </si>
  <si>
    <t>Major Change option after 1 semester based on free Choice module selection:</t>
  </si>
  <si>
    <t>Major Change option after 1 year based on free Choice module selection:</t>
  </si>
  <si>
    <t xml:space="preserve"> Methods Modules</t>
  </si>
  <si>
    <t>CTMS-08</t>
  </si>
  <si>
    <t>CTMS-03</t>
  </si>
  <si>
    <t>Statistics with R</t>
  </si>
  <si>
    <t>Module No.</t>
  </si>
  <si>
    <t>Free Choice Modules Fall</t>
  </si>
  <si>
    <t>Module No.2</t>
  </si>
  <si>
    <t>Free Choice Modules Spring</t>
  </si>
  <si>
    <t>Minor Options</t>
  </si>
  <si>
    <t>Major Change Options after 1 semester</t>
  </si>
  <si>
    <t>Major Change Options after 1 year</t>
  </si>
  <si>
    <t>CH-XXX</t>
  </si>
  <si>
    <t>ESSMER</t>
  </si>
  <si>
    <t>CH-100</t>
  </si>
  <si>
    <t>General Biochemistry</t>
  </si>
  <si>
    <t>CH-101</t>
  </si>
  <si>
    <t>General Cell Biology</t>
  </si>
  <si>
    <t>IEM</t>
  </si>
  <si>
    <t>CH-132</t>
  </si>
  <si>
    <t>Fundamentals of Earth Sciences</t>
  </si>
  <si>
    <t>CH-133</t>
  </si>
  <si>
    <t>Environmental Systems &amp; Global Change</t>
  </si>
  <si>
    <t>PHDS</t>
  </si>
  <si>
    <t>IBA</t>
  </si>
  <si>
    <t>CH-140</t>
  </si>
  <si>
    <t>Classical Physics</t>
  </si>
  <si>
    <t>CH-141</t>
  </si>
  <si>
    <t>Modern Physics</t>
  </si>
  <si>
    <t>CS</t>
  </si>
  <si>
    <t>IRPH</t>
  </si>
  <si>
    <t>CH-210</t>
  </si>
  <si>
    <t>General Electrical Engineering I</t>
  </si>
  <si>
    <t>CH-211</t>
  </si>
  <si>
    <t>General Electrical Engineering II</t>
  </si>
  <si>
    <t>RIS</t>
  </si>
  <si>
    <t>ISCP</t>
  </si>
  <si>
    <t>CH-221</t>
  </si>
  <si>
    <t>Mathematical &amp; Physical Foundations of Robotics I</t>
  </si>
  <si>
    <t>CH-212</t>
  </si>
  <si>
    <t>Foundations of Communications and Electronics</t>
  </si>
  <si>
    <t>ECE</t>
  </si>
  <si>
    <t>CH-230</t>
  </si>
  <si>
    <t>Programming in C/C++</t>
  </si>
  <si>
    <t>CH-222</t>
  </si>
  <si>
    <t>Mathematical &amp; Physical Foundations of Robotics II</t>
  </si>
  <si>
    <t>SDT</t>
  </si>
  <si>
    <t>CH-241</t>
  </si>
  <si>
    <t>General Logistics</t>
  </si>
  <si>
    <t>CH-231</t>
  </si>
  <si>
    <t>Algorithms &amp; Data Structures</t>
  </si>
  <si>
    <t>CH-320</t>
  </si>
  <si>
    <t>Introduction to the Social Sciences I</t>
  </si>
  <si>
    <t>CH-240</t>
  </si>
  <si>
    <t>General Industrial Engineering</t>
  </si>
  <si>
    <t>CH-330</t>
  </si>
  <si>
    <t>Introduction to International Relations Theory</t>
  </si>
  <si>
    <t>CH-321</t>
  </si>
  <si>
    <t>Introduction to the Social Sciences II</t>
  </si>
  <si>
    <t>CH-340</t>
  </si>
  <si>
    <t>Essentials of Cognitive Psychology</t>
  </si>
  <si>
    <t>CH-331</t>
  </si>
  <si>
    <t>Introduction to Modern European History</t>
  </si>
  <si>
    <t>SMP</t>
  </si>
  <si>
    <t>CH-700</t>
  </si>
  <si>
    <t>Introduction to Data Science</t>
  </si>
  <si>
    <t>CH-341</t>
  </si>
  <si>
    <t>Essentials of Social Psychology</t>
  </si>
  <si>
    <t>Data Science</t>
  </si>
  <si>
    <t>SDT-104</t>
  </si>
  <si>
    <t>CH-701</t>
  </si>
  <si>
    <t>Data Structures &amp; Processing</t>
  </si>
  <si>
    <t>SDT-102</t>
  </si>
  <si>
    <t>Core Algorithms &amp; Data Structures</t>
  </si>
  <si>
    <t>SDT-103</t>
  </si>
  <si>
    <t>Development in JVM Languages</t>
  </si>
  <si>
    <t>Workload CP</t>
  </si>
  <si>
    <t>Fall 2025</t>
  </si>
  <si>
    <t>Spring 2026</t>
  </si>
  <si>
    <t>Fall 2026</t>
  </si>
  <si>
    <t>Spring 2027</t>
  </si>
  <si>
    <t>Fall 2027</t>
  </si>
  <si>
    <t>Spring 2028</t>
  </si>
  <si>
    <t>Total</t>
  </si>
  <si>
    <t>Overview Extension Semesters</t>
  </si>
  <si>
    <t>Semester 7</t>
  </si>
  <si>
    <t>SP / F 20xx</t>
  </si>
  <si>
    <t>Function in the curriculum (Choice, Core, Methods, New Skills, Language/ Humanities)</t>
  </si>
  <si>
    <t>Status (m, me)</t>
  </si>
  <si>
    <t>Total credits Semester 7</t>
  </si>
  <si>
    <t>Semester 8</t>
  </si>
  <si>
    <t>Total credits Semester 8</t>
  </si>
  <si>
    <t>Total credits semesters 7 &amp; 8</t>
  </si>
  <si>
    <t>Total Credits Degree</t>
  </si>
  <si>
    <t>Signature Academic Advisor</t>
  </si>
  <si>
    <t>Public Economics and Policy</t>
  </si>
  <si>
    <t>Investment and Capital Markets</t>
  </si>
  <si>
    <t>Planned</t>
  </si>
  <si>
    <t>Fall 2028</t>
  </si>
  <si>
    <t>Spring 2029</t>
  </si>
  <si>
    <t>SUS-101  </t>
  </si>
  <si>
    <t xml:space="preserve">Introduction to Sustainability </t>
  </si>
  <si>
    <t>SUS-102</t>
  </si>
  <si>
    <t xml:space="preserve">Global Change and Systems Thinking </t>
  </si>
  <si>
    <t>Sustainability</t>
  </si>
  <si>
    <t>AAS contact / date:</t>
  </si>
  <si>
    <r>
      <t xml:space="preserve">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t>
    </r>
    <r>
      <rPr>
        <b/>
        <sz val="11"/>
        <color theme="1"/>
        <rFont val="Calibri"/>
        <family val="2"/>
        <scheme val="minor"/>
      </rPr>
      <t>03.09.2025</t>
    </r>
    <r>
      <rPr>
        <sz val="11"/>
        <color theme="1"/>
        <rFont val="Calibri"/>
        <family val="2"/>
        <scheme val="minor"/>
      </rPr>
      <t>. If you have already started learning German, you will need to take a placement test to ensure you are allocated your correct level.</t>
    </r>
  </si>
  <si>
    <t>Industrial Programming with Python</t>
  </si>
  <si>
    <t>Scientific Programming with Python</t>
  </si>
  <si>
    <t>SDT-105</t>
  </si>
  <si>
    <t>CO-625</t>
  </si>
  <si>
    <t>CO-624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</si>
</sst>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sz val="11"/>
      <color rgb="FFEE000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s>
  <borders count="17">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top/>
      <bottom style="thin">
        <color indexed="64"/>
      </bottom>
      <diagonal/>
    </border>
    <border>
      <left/>
      <right/>
      <top style="thin">
        <color auto="1"/>
      </top>
      <bottom style="medium">
        <color indexed="64"/>
      </bottom>
      <diagonal/>
    </border>
  </borders>
  <cellStyleXfs count="1">
    <xf numFmtId="0" fontId="0" fillId="0" borderId="0"/>
  </cellStyleXfs>
  <cellXfs count="91">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3" borderId="14"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15"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0" fillId="3" borderId="14" xfId="0" applyNumberForma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6" xfId="0" applyBorder="1"/>
    <xf numFmtId="0" fontId="3" fillId="2" borderId="3" xfId="0" applyFont="1" applyFill="1" applyBorder="1"/>
    <xf numFmtId="1"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1" fontId="0" fillId="8" borderId="2" xfId="0" applyNumberFormat="1" applyFill="1" applyBorder="1" applyAlignment="1">
      <alignment wrapText="1"/>
    </xf>
    <xf numFmtId="1" fontId="0" fillId="8" borderId="2" xfId="0" applyNumberFormat="1" applyFill="1" applyBorder="1"/>
    <xf numFmtId="1" fontId="0" fillId="5" borderId="2" xfId="0" applyNumberFormat="1" applyFill="1" applyBorder="1" applyAlignment="1">
      <alignment wrapText="1"/>
    </xf>
    <xf numFmtId="0" fontId="14" fillId="0" borderId="0" xfId="0" applyFont="1"/>
    <xf numFmtId="2" fontId="0" fillId="5" borderId="2" xfId="0" applyNumberFormat="1" applyFill="1" applyBorder="1"/>
    <xf numFmtId="0" fontId="13" fillId="0" borderId="0" xfId="0" applyFont="1"/>
    <xf numFmtId="2" fontId="0" fillId="3" borderId="14" xfId="0" applyNumberFormat="1" applyFill="1" applyBorder="1" applyAlignment="1" applyProtection="1">
      <alignment wrapText="1"/>
      <protection locked="0"/>
    </xf>
    <xf numFmtId="1" fontId="0" fillId="5" borderId="2" xfId="0" applyNumberFormat="1" applyFill="1" applyBorder="1" applyAlignment="1" applyProtection="1">
      <alignment wrapText="1"/>
      <protection locked="0"/>
    </xf>
    <xf numFmtId="0" fontId="15" fillId="2" borderId="3" xfId="0" applyFont="1" applyFill="1" applyBorder="1"/>
    <xf numFmtId="0" fontId="16" fillId="0" borderId="0" xfId="0" applyFont="1"/>
    <xf numFmtId="0" fontId="0" fillId="3" borderId="2" xfId="0" applyFill="1" applyBorder="1" applyAlignment="1">
      <alignment wrapText="1"/>
    </xf>
    <xf numFmtId="0" fontId="0" fillId="8" borderId="2" xfId="0" applyFill="1" applyBorder="1" applyAlignment="1">
      <alignment wrapText="1"/>
    </xf>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26C93DA0-89E9-4974-A519-9171919E3C31}"/>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25.08. to 03.09.2025.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9DE859-F250-4020-AFEE-32BFA5E51CF4}" name="Table5" displayName="Table5" ref="F1:F13" totalsRowShown="0">
  <autoFilter ref="F1:F13" xr:uid="{5E3C4567-5E35-45B4-92FD-693997D3F93D}"/>
  <tableColumns count="1">
    <tableColumn id="1" xr3:uid="{5B5A765F-B1C4-473E-B7AD-0A2D8CDCABD2}" name="Minor Option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412743-7D50-4CAB-A31E-C1E91117067A}" name="Table6" displayName="Table6" ref="H1:H6" totalsRowShown="0">
  <autoFilter ref="H1:H6" xr:uid="{53BF5A91-F685-4B2A-ABA9-63F082B252C5}"/>
  <tableColumns count="1">
    <tableColumn id="1" xr3:uid="{51503423-8BC5-4BD5-B3D0-39B4AAFE33D4}" name="Major Change Options after 1 semester"/>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6B66B1-87C0-45DA-97ED-D28F72C118AD}" name="Table7" displayName="Table7" ref="J1:J6" totalsRowShown="0">
  <autoFilter ref="J1:J6" xr:uid="{10D12992-D6BE-4056-96E7-AF203E27B9F0}"/>
  <tableColumns count="1">
    <tableColumn id="1" xr3:uid="{4EFD82B8-83B8-40D9-9BC5-101372C0F892}" name="Major Change Options after 1 year"/>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0F52D7-6CAD-4A3D-85E8-2B8448C8A259}" name="Table8" displayName="Table8" ref="A1:D19" totalsRowShown="0">
  <autoFilter ref="A1:D19" xr:uid="{1D0CF3BE-2217-44EA-884F-C9BAC1D2D120}"/>
  <tableColumns count="4">
    <tableColumn id="1" xr3:uid="{AEC78537-91B6-4E8C-A6FC-D59FCA0BEB48}" name="Module No."/>
    <tableColumn id="2" xr3:uid="{8C9F319E-55D0-40DC-B221-44B08D938C55}" name="Free Choice Modules Fall"/>
    <tableColumn id="4" xr3:uid="{C7163739-0730-44B6-A853-5A4327C87F11}" name="Module No.2"/>
    <tableColumn id="5" xr3:uid="{46DF33EE-6922-4119-AF79-B281EA11B649}" name="Free Choice Modules Spring"/>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
  <sheetViews>
    <sheetView tabSelected="1" zoomScale="90" zoomScaleNormal="90" workbookViewId="0">
      <selection activeCell="B1" sqref="B1:D1"/>
    </sheetView>
  </sheetViews>
  <sheetFormatPr defaultColWidth="8.81640625" defaultRowHeight="14.5" x14ac:dyDescent="0.35"/>
  <cols>
    <col min="1" max="1" width="18.81640625" customWidth="1"/>
    <col min="2" max="2" width="33.81640625" customWidth="1"/>
    <col min="3" max="3" width="10.81640625" customWidth="1"/>
    <col min="4" max="4" width="13" customWidth="1"/>
    <col min="7" max="7" width="12.453125" customWidth="1"/>
    <col min="8" max="8" width="33.1796875" customWidth="1"/>
    <col min="9" max="9" width="24.81640625" customWidth="1"/>
    <col min="10" max="10" width="14.81640625" customWidth="1"/>
    <col min="11" max="11" width="13.1796875" customWidth="1"/>
  </cols>
  <sheetData>
    <row r="1" spans="1:10" ht="21" customHeight="1" x14ac:dyDescent="0.45">
      <c r="A1" s="48" t="s">
        <v>0</v>
      </c>
      <c r="B1" s="68" t="s">
        <v>1</v>
      </c>
      <c r="C1" s="68"/>
      <c r="D1" s="68"/>
      <c r="E1" s="2"/>
      <c r="F1" s="2"/>
      <c r="G1" s="2"/>
      <c r="H1" s="22" t="s">
        <v>2</v>
      </c>
      <c r="I1" s="22" t="s">
        <v>3</v>
      </c>
      <c r="J1" s="3"/>
    </row>
    <row r="2" spans="1:10" ht="14.5" customHeight="1" x14ac:dyDescent="0.35">
      <c r="A2" s="64" t="s">
        <v>219</v>
      </c>
      <c r="B2" s="78"/>
      <c r="C2" s="78"/>
      <c r="D2" s="78"/>
      <c r="H2" s="78" t="s">
        <v>4</v>
      </c>
      <c r="I2" s="78"/>
      <c r="J2" s="1"/>
    </row>
    <row r="3" spans="1:10" ht="21.75" customHeight="1" x14ac:dyDescent="0.35">
      <c r="H3" s="30" t="s">
        <v>5</v>
      </c>
      <c r="I3" s="30" t="s">
        <v>6</v>
      </c>
      <c r="J3" s="1"/>
    </row>
    <row r="4" spans="1:10" ht="29.25" customHeight="1" thickBot="1" x14ac:dyDescent="0.6">
      <c r="A4" s="6" t="s">
        <v>7</v>
      </c>
      <c r="B4" s="4"/>
      <c r="C4" s="4"/>
      <c r="D4" s="4"/>
      <c r="E4" s="4"/>
      <c r="F4" s="4"/>
      <c r="G4" s="4"/>
      <c r="H4" s="4"/>
      <c r="I4" s="4"/>
      <c r="J4" s="5"/>
    </row>
    <row r="5" spans="1:10" ht="42" customHeight="1" thickBot="1" x14ac:dyDescent="0.4">
      <c r="A5" s="85" t="s">
        <v>8</v>
      </c>
      <c r="B5" s="85"/>
      <c r="C5" s="85"/>
      <c r="D5" s="85"/>
      <c r="E5" s="85"/>
      <c r="F5" s="85"/>
      <c r="G5" s="85"/>
      <c r="H5" s="85"/>
      <c r="I5" s="85"/>
      <c r="J5" s="86"/>
    </row>
    <row r="6" spans="1:10" ht="30.75" customHeight="1" x14ac:dyDescent="0.35">
      <c r="A6" s="83" t="s">
        <v>9</v>
      </c>
      <c r="B6" s="83"/>
      <c r="C6" s="83"/>
      <c r="D6" s="83"/>
      <c r="E6" s="83"/>
      <c r="F6" s="83"/>
      <c r="G6" s="83"/>
      <c r="H6" s="83"/>
      <c r="I6" s="83"/>
      <c r="J6" s="84"/>
    </row>
    <row r="7" spans="1:10" ht="31.5" customHeight="1" x14ac:dyDescent="0.35">
      <c r="A7" s="79" t="s">
        <v>10</v>
      </c>
      <c r="B7" s="79"/>
      <c r="C7" s="79"/>
      <c r="D7" s="79"/>
      <c r="E7" s="79"/>
      <c r="F7" s="79"/>
      <c r="G7" s="79"/>
      <c r="H7" s="79"/>
      <c r="I7" s="79"/>
      <c r="J7" s="80"/>
    </row>
    <row r="8" spans="1:10" ht="31.5" customHeight="1" x14ac:dyDescent="0.35">
      <c r="A8" s="79" t="s">
        <v>11</v>
      </c>
      <c r="B8" s="79"/>
      <c r="C8" s="79"/>
      <c r="D8" s="79"/>
      <c r="E8" s="79"/>
      <c r="F8" s="79"/>
      <c r="G8" s="79"/>
      <c r="H8" s="79"/>
      <c r="I8" s="79"/>
      <c r="J8" s="80"/>
    </row>
    <row r="9" spans="1:10" ht="14.5" customHeight="1" x14ac:dyDescent="0.35">
      <c r="A9" s="79" t="s">
        <v>12</v>
      </c>
      <c r="B9" s="79"/>
      <c r="C9" s="79"/>
      <c r="D9" s="79"/>
      <c r="E9" s="79"/>
      <c r="F9" s="79"/>
      <c r="G9" s="79"/>
      <c r="H9" s="79"/>
      <c r="I9" s="79"/>
      <c r="J9" s="80"/>
    </row>
    <row r="10" spans="1:10" ht="14.5" customHeight="1" thickBot="1" x14ac:dyDescent="0.4">
      <c r="A10" s="81"/>
      <c r="B10" s="81"/>
      <c r="C10" s="81"/>
      <c r="D10" s="81"/>
      <c r="E10" s="81"/>
      <c r="F10" s="81"/>
      <c r="G10" s="81"/>
      <c r="H10" s="81"/>
      <c r="I10" s="81"/>
      <c r="J10" s="82"/>
    </row>
    <row r="11" spans="1:10" ht="14.25" customHeight="1" x14ac:dyDescent="0.35">
      <c r="A11" s="12"/>
      <c r="B11" s="12"/>
      <c r="C11" s="12"/>
      <c r="D11" s="12"/>
      <c r="E11" s="12"/>
      <c r="F11" s="12"/>
      <c r="G11" s="12"/>
      <c r="H11" s="12"/>
      <c r="I11" s="12"/>
      <c r="J11" s="12"/>
    </row>
    <row r="12" spans="1:10" ht="18.5" x14ac:dyDescent="0.45">
      <c r="B12" s="13" t="s">
        <v>13</v>
      </c>
      <c r="C12" s="13"/>
      <c r="D12" s="13"/>
      <c r="H12" s="14" t="s">
        <v>14</v>
      </c>
    </row>
    <row r="13" spans="1:10" ht="29" x14ac:dyDescent="0.35">
      <c r="A13" s="10" t="s">
        <v>15</v>
      </c>
      <c r="B13" s="11" t="s">
        <v>16</v>
      </c>
      <c r="C13" s="11" t="s">
        <v>17</v>
      </c>
      <c r="D13" s="10" t="s">
        <v>18</v>
      </c>
      <c r="E13" s="10" t="s">
        <v>19</v>
      </c>
      <c r="F13" s="10" t="s">
        <v>20</v>
      </c>
      <c r="G13" s="10" t="s">
        <v>21</v>
      </c>
      <c r="H13" s="10" t="s">
        <v>22</v>
      </c>
    </row>
    <row r="14" spans="1:10" x14ac:dyDescent="0.35">
      <c r="A14" s="8" t="s">
        <v>23</v>
      </c>
      <c r="B14" s="7" t="s">
        <v>24</v>
      </c>
      <c r="C14" s="42">
        <v>7.5</v>
      </c>
      <c r="D14" s="9" t="s">
        <v>211</v>
      </c>
      <c r="E14" s="42" t="str">
        <f>IF(D14="Earned",C14,"")</f>
        <v/>
      </c>
      <c r="F14" s="42">
        <f>IF(D14="Planned",C14,"")</f>
        <v>7.5</v>
      </c>
      <c r="G14" s="42" t="s">
        <v>25</v>
      </c>
      <c r="H14" s="7" t="s">
        <v>191</v>
      </c>
    </row>
    <row r="15" spans="1:10" x14ac:dyDescent="0.35">
      <c r="A15" s="8" t="s">
        <v>27</v>
      </c>
      <c r="B15" s="7" t="s">
        <v>28</v>
      </c>
      <c r="C15" s="42">
        <v>7.5</v>
      </c>
      <c r="D15" s="9" t="s">
        <v>211</v>
      </c>
      <c r="E15" s="42" t="str">
        <f t="shared" ref="E15:E19" si="0">IF(D15="Earned",C15,"")</f>
        <v/>
      </c>
      <c r="F15" s="42">
        <f t="shared" ref="F15:F19" si="1">IF(D15="Planned",C15,"")</f>
        <v>7.5</v>
      </c>
      <c r="G15" s="42" t="s">
        <v>25</v>
      </c>
      <c r="H15" s="7" t="s">
        <v>192</v>
      </c>
    </row>
    <row r="16" spans="1:10" x14ac:dyDescent="0.35">
      <c r="A16" s="8" t="s">
        <v>30</v>
      </c>
      <c r="B16" s="7" t="s">
        <v>31</v>
      </c>
      <c r="C16" s="42">
        <v>7.5</v>
      </c>
      <c r="D16" s="9" t="s">
        <v>211</v>
      </c>
      <c r="E16" s="42" t="str">
        <f t="shared" si="0"/>
        <v/>
      </c>
      <c r="F16" s="42">
        <f t="shared" si="1"/>
        <v>7.5</v>
      </c>
      <c r="G16" s="42" t="s">
        <v>25</v>
      </c>
      <c r="H16" s="7" t="s">
        <v>191</v>
      </c>
    </row>
    <row r="17" spans="1:8" x14ac:dyDescent="0.35">
      <c r="A17" s="8" t="s">
        <v>32</v>
      </c>
      <c r="B17" s="7" t="s">
        <v>33</v>
      </c>
      <c r="C17" s="42">
        <v>7.5</v>
      </c>
      <c r="D17" s="9" t="s">
        <v>211</v>
      </c>
      <c r="E17" s="42" t="str">
        <f t="shared" si="0"/>
        <v/>
      </c>
      <c r="F17" s="42">
        <f t="shared" si="1"/>
        <v>7.5</v>
      </c>
      <c r="G17" s="42" t="s">
        <v>25</v>
      </c>
      <c r="H17" s="7" t="s">
        <v>192</v>
      </c>
    </row>
    <row r="18" spans="1:8" x14ac:dyDescent="0.35">
      <c r="A18" s="58"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Science","CH-700",IF(B18="Industrial Programming with Python","SDT-105",IF(B18="Scientific Programming with Python","SDT-104",IF(B18="Introduction to Sustainability ","SUS-101",))))))))))))))))))))))</f>
        <v>CH-XXX</v>
      </c>
      <c r="B18" s="23" t="s">
        <v>34</v>
      </c>
      <c r="C18" s="43">
        <v>7.5</v>
      </c>
      <c r="D18" s="24" t="s">
        <v>211</v>
      </c>
      <c r="E18" s="43" t="str">
        <f t="shared" si="0"/>
        <v/>
      </c>
      <c r="F18" s="43">
        <f t="shared" si="1"/>
        <v>7.5</v>
      </c>
      <c r="G18" s="43" t="s">
        <v>35</v>
      </c>
      <c r="H18" s="23" t="s">
        <v>191</v>
      </c>
    </row>
    <row r="19" spans="1:8" x14ac:dyDescent="0.35">
      <c r="A19" s="58"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","SUS-102",) ))))))))))))))))))))))</f>
        <v>CH-XXX</v>
      </c>
      <c r="B19" s="23" t="s">
        <v>34</v>
      </c>
      <c r="C19" s="43">
        <v>7.5</v>
      </c>
      <c r="D19" s="24" t="s">
        <v>211</v>
      </c>
      <c r="E19" s="43" t="str">
        <f t="shared" si="0"/>
        <v/>
      </c>
      <c r="F19" s="43">
        <f t="shared" si="1"/>
        <v>7.5</v>
      </c>
      <c r="G19" s="43" t="s">
        <v>35</v>
      </c>
      <c r="H19" s="23" t="s">
        <v>192</v>
      </c>
    </row>
    <row r="21" spans="1:8" ht="18.5" x14ac:dyDescent="0.45">
      <c r="B21" s="13" t="s">
        <v>36</v>
      </c>
      <c r="C21" s="13"/>
      <c r="D21" s="13"/>
      <c r="H21" s="14" t="s">
        <v>14</v>
      </c>
    </row>
    <row r="22" spans="1:8" ht="29" x14ac:dyDescent="0.35">
      <c r="A22" s="10" t="s">
        <v>15</v>
      </c>
      <c r="B22" s="11" t="s">
        <v>16</v>
      </c>
      <c r="C22" s="11"/>
      <c r="D22" s="11"/>
      <c r="E22" s="10" t="s">
        <v>19</v>
      </c>
      <c r="F22" s="10" t="s">
        <v>20</v>
      </c>
      <c r="G22" s="10" t="s">
        <v>21</v>
      </c>
      <c r="H22" s="10" t="s">
        <v>22</v>
      </c>
    </row>
    <row r="23" spans="1:8" x14ac:dyDescent="0.35">
      <c r="A23" s="8" t="s">
        <v>37</v>
      </c>
      <c r="B23" s="7" t="s">
        <v>38</v>
      </c>
      <c r="C23" s="42">
        <v>7.5</v>
      </c>
      <c r="D23" s="9" t="s">
        <v>34</v>
      </c>
      <c r="E23" s="42" t="str">
        <f t="shared" ref="E23:E28" si="2">IF(D23="Earned",C23,"")</f>
        <v/>
      </c>
      <c r="F23" s="42" t="str">
        <f t="shared" ref="F23:F27" si="3">IF(D23="Planned",C23, "")</f>
        <v/>
      </c>
      <c r="G23" s="7" t="s">
        <v>35</v>
      </c>
      <c r="H23" s="7" t="s">
        <v>26</v>
      </c>
    </row>
    <row r="24" spans="1:8" x14ac:dyDescent="0.35">
      <c r="A24" s="8" t="s">
        <v>39</v>
      </c>
      <c r="B24" s="7" t="s">
        <v>40</v>
      </c>
      <c r="C24" s="42">
        <v>7.5</v>
      </c>
      <c r="D24" s="9" t="s">
        <v>34</v>
      </c>
      <c r="E24" s="42" t="str">
        <f t="shared" si="2"/>
        <v/>
      </c>
      <c r="F24" s="42" t="str">
        <f t="shared" si="3"/>
        <v/>
      </c>
      <c r="G24" s="7" t="s">
        <v>35</v>
      </c>
      <c r="H24" s="7" t="s">
        <v>26</v>
      </c>
    </row>
    <row r="25" spans="1:8" x14ac:dyDescent="0.35">
      <c r="A25" s="8" t="s">
        <v>41</v>
      </c>
      <c r="B25" s="7" t="s">
        <v>42</v>
      </c>
      <c r="C25" s="42">
        <v>7.5</v>
      </c>
      <c r="D25" s="9" t="s">
        <v>34</v>
      </c>
      <c r="E25" s="42" t="str">
        <f t="shared" si="2"/>
        <v/>
      </c>
      <c r="F25" s="42" t="str">
        <f t="shared" si="3"/>
        <v/>
      </c>
      <c r="G25" s="7" t="s">
        <v>35</v>
      </c>
      <c r="H25" s="7" t="s">
        <v>29</v>
      </c>
    </row>
    <row r="26" spans="1:8" x14ac:dyDescent="0.35">
      <c r="A26" s="8" t="s">
        <v>225</v>
      </c>
      <c r="B26" s="7" t="s">
        <v>209</v>
      </c>
      <c r="C26" s="42">
        <v>7.5</v>
      </c>
      <c r="D26" s="9" t="s">
        <v>34</v>
      </c>
      <c r="E26" s="42" t="str">
        <f>IF(D26="Earned",C26,"")</f>
        <v/>
      </c>
      <c r="F26" s="42" t="str">
        <f>IF(D26="Planned",C26, "")</f>
        <v/>
      </c>
      <c r="G26" s="7" t="s">
        <v>35</v>
      </c>
      <c r="H26" s="7" t="s">
        <v>29</v>
      </c>
    </row>
    <row r="27" spans="1:8" x14ac:dyDescent="0.35">
      <c r="A27" s="8" t="s">
        <v>43</v>
      </c>
      <c r="B27" s="7" t="s">
        <v>44</v>
      </c>
      <c r="C27" s="42">
        <v>7.5</v>
      </c>
      <c r="D27" s="9" t="s">
        <v>34</v>
      </c>
      <c r="E27" s="42" t="str">
        <f t="shared" si="2"/>
        <v/>
      </c>
      <c r="F27" s="42" t="str">
        <f t="shared" si="3"/>
        <v/>
      </c>
      <c r="G27" s="7" t="s">
        <v>35</v>
      </c>
      <c r="H27" s="7" t="s">
        <v>26</v>
      </c>
    </row>
    <row r="28" spans="1:8" x14ac:dyDescent="0.35">
      <c r="A28" s="8" t="s">
        <v>224</v>
      </c>
      <c r="B28" s="31" t="s">
        <v>210</v>
      </c>
      <c r="C28" s="44">
        <v>7.5</v>
      </c>
      <c r="D28" s="62" t="s">
        <v>34</v>
      </c>
      <c r="E28" s="44" t="str">
        <f t="shared" si="2"/>
        <v/>
      </c>
      <c r="F28" s="44" t="str">
        <f>IF(D28="Planned",C28, "")</f>
        <v/>
      </c>
      <c r="G28" s="31" t="s">
        <v>35</v>
      </c>
      <c r="H28" s="31" t="s">
        <v>29</v>
      </c>
    </row>
    <row r="29" spans="1:8" ht="14.5" customHeight="1" x14ac:dyDescent="0.35">
      <c r="A29" s="63" t="s">
        <v>45</v>
      </c>
      <c r="B29" s="23" t="s">
        <v>46</v>
      </c>
      <c r="C29" s="24">
        <v>5</v>
      </c>
      <c r="D29" s="43" t="s">
        <v>34</v>
      </c>
      <c r="E29" s="43" t="str">
        <f t="shared" ref="E29:E31" si="4">IF(D29="Earned",C29,"")</f>
        <v/>
      </c>
      <c r="F29" s="43" t="str">
        <f t="shared" ref="F29:F31" si="5">IF(D29="Planned",C29, "")</f>
        <v/>
      </c>
      <c r="G29" s="43"/>
      <c r="H29" s="23" t="s">
        <v>26</v>
      </c>
    </row>
    <row r="30" spans="1:8" x14ac:dyDescent="0.35">
      <c r="A30" s="63" t="s">
        <v>45</v>
      </c>
      <c r="B30" s="23" t="s">
        <v>46</v>
      </c>
      <c r="C30" s="24">
        <v>5</v>
      </c>
      <c r="D30" s="43" t="s">
        <v>34</v>
      </c>
      <c r="E30" s="43" t="str">
        <f t="shared" si="4"/>
        <v/>
      </c>
      <c r="F30" s="43" t="str">
        <f t="shared" si="5"/>
        <v/>
      </c>
      <c r="G30" s="43"/>
      <c r="H30" s="23" t="s">
        <v>47</v>
      </c>
    </row>
    <row r="31" spans="1:8" x14ac:dyDescent="0.35">
      <c r="A31" s="63" t="s">
        <v>45</v>
      </c>
      <c r="B31" s="23" t="s">
        <v>46</v>
      </c>
      <c r="C31" s="24">
        <v>5</v>
      </c>
      <c r="D31" s="43" t="s">
        <v>34</v>
      </c>
      <c r="E31" s="43" t="str">
        <f t="shared" si="4"/>
        <v/>
      </c>
      <c r="F31" s="43" t="str">
        <f t="shared" si="5"/>
        <v/>
      </c>
      <c r="G31" s="43"/>
      <c r="H31" s="23" t="s">
        <v>29</v>
      </c>
    </row>
    <row r="33" spans="1:8" ht="18.5" x14ac:dyDescent="0.45">
      <c r="B33" s="13" t="s">
        <v>48</v>
      </c>
      <c r="C33" s="13"/>
      <c r="D33" s="13"/>
      <c r="H33" s="14" t="s">
        <v>49</v>
      </c>
    </row>
    <row r="34" spans="1:8" ht="29" x14ac:dyDescent="0.35">
      <c r="A34" s="10" t="s">
        <v>15</v>
      </c>
      <c r="B34" s="11" t="s">
        <v>16</v>
      </c>
      <c r="C34" s="11"/>
      <c r="D34" s="11"/>
      <c r="E34" s="10" t="s">
        <v>19</v>
      </c>
      <c r="F34" s="10" t="s">
        <v>20</v>
      </c>
      <c r="G34" s="10" t="s">
        <v>21</v>
      </c>
      <c r="H34" s="10" t="s">
        <v>22</v>
      </c>
    </row>
    <row r="35" spans="1:8" x14ac:dyDescent="0.35">
      <c r="A35" s="8" t="s">
        <v>50</v>
      </c>
      <c r="B35" s="7" t="s">
        <v>51</v>
      </c>
      <c r="C35" s="45">
        <v>5</v>
      </c>
      <c r="D35" s="9" t="s">
        <v>211</v>
      </c>
      <c r="E35" s="42" t="str">
        <f>IF(D35="Earned",C35,"")</f>
        <v/>
      </c>
      <c r="F35" s="42">
        <f>IF(D35="Planned",C35,"")</f>
        <v>5</v>
      </c>
      <c r="G35" s="42" t="s">
        <v>25</v>
      </c>
      <c r="H35" s="7" t="s">
        <v>191</v>
      </c>
    </row>
    <row r="36" spans="1:8" x14ac:dyDescent="0.35">
      <c r="A36" s="8" t="s">
        <v>52</v>
      </c>
      <c r="B36" s="8" t="s">
        <v>53</v>
      </c>
      <c r="C36" s="42">
        <v>5</v>
      </c>
      <c r="D36" s="9" t="s">
        <v>211</v>
      </c>
      <c r="E36" s="42" t="str">
        <f>IF(D36="Earned",C36,"")</f>
        <v/>
      </c>
      <c r="F36" s="42">
        <f>IF(D36="Planned",C36,"")</f>
        <v>5</v>
      </c>
      <c r="G36" s="42" t="s">
        <v>25</v>
      </c>
      <c r="H36" s="42" t="s">
        <v>192</v>
      </c>
    </row>
    <row r="37" spans="1:8" x14ac:dyDescent="0.35">
      <c r="A37" s="8" t="s">
        <v>54</v>
      </c>
      <c r="B37" s="7" t="s">
        <v>55</v>
      </c>
      <c r="C37" s="45">
        <v>5</v>
      </c>
      <c r="D37" s="9" t="s">
        <v>34</v>
      </c>
      <c r="E37" s="42" t="str">
        <f>IF(D37="Earned",C37,"")</f>
        <v/>
      </c>
      <c r="F37" s="42" t="str">
        <f>IF(D37="Planned",C37,"")</f>
        <v/>
      </c>
      <c r="G37" s="42" t="s">
        <v>25</v>
      </c>
      <c r="H37" s="7" t="s">
        <v>26</v>
      </c>
    </row>
    <row r="38" spans="1:8" x14ac:dyDescent="0.35">
      <c r="A38" s="8" t="s">
        <v>56</v>
      </c>
      <c r="B38" s="7" t="s">
        <v>57</v>
      </c>
      <c r="C38" s="45">
        <v>5</v>
      </c>
      <c r="D38" s="9" t="s">
        <v>34</v>
      </c>
      <c r="E38" s="42" t="str">
        <f>IF(D38="Earned",C38,"")</f>
        <v/>
      </c>
      <c r="F38" s="42" t="str">
        <f>IF(D38="Planned",C38,"")</f>
        <v/>
      </c>
      <c r="G38" s="42" t="s">
        <v>25</v>
      </c>
      <c r="H38" s="42" t="s">
        <v>29</v>
      </c>
    </row>
    <row r="41" spans="1:8" ht="18.5" x14ac:dyDescent="0.45">
      <c r="B41" s="13" t="s">
        <v>58</v>
      </c>
      <c r="H41" s="14" t="s">
        <v>59</v>
      </c>
    </row>
    <row r="42" spans="1:8" ht="29" x14ac:dyDescent="0.35">
      <c r="A42" s="10" t="s">
        <v>15</v>
      </c>
      <c r="B42" s="11" t="s">
        <v>16</v>
      </c>
      <c r="C42" s="11"/>
      <c r="D42" s="11"/>
      <c r="E42" s="10" t="s">
        <v>19</v>
      </c>
      <c r="F42" s="10" t="s">
        <v>20</v>
      </c>
      <c r="G42" s="10" t="s">
        <v>21</v>
      </c>
      <c r="H42" s="10" t="s">
        <v>22</v>
      </c>
    </row>
    <row r="43" spans="1:8" x14ac:dyDescent="0.35">
      <c r="A43" s="57" t="str">
        <f>IF(B43="Please select:","CTLA-GER-XX/ CTHU-HUM-XXX",IF(B43="German A1.1-C1","CTLA-GER-XX",IF(B43="Introduction to Philosophical Ethics","CTHU-HUM-001",IF(B43="Introduction to the Philosophy of Science","CTHU-HUM-002",IF(B43="Introduction to Visual Culture","CTHU-HUM-003")))))</f>
        <v>CTLA-GER-XX/ CTHU-HUM-XXX</v>
      </c>
      <c r="B43" s="49" t="s">
        <v>34</v>
      </c>
      <c r="C43" s="50">
        <v>2.5</v>
      </c>
      <c r="D43" s="51" t="s">
        <v>211</v>
      </c>
      <c r="E43" s="50" t="str">
        <f>IF(D43="Earned",C43,"")</f>
        <v/>
      </c>
      <c r="F43" s="50">
        <f>IF(D43="Planned",C43,"")</f>
        <v>2.5</v>
      </c>
      <c r="G43" s="50" t="s">
        <v>35</v>
      </c>
      <c r="H43" s="52" t="s">
        <v>191</v>
      </c>
    </row>
    <row r="44" spans="1:8" x14ac:dyDescent="0.35">
      <c r="A44" s="57" t="str">
        <f>IF(B44="Please select:","CTLA-GER-XX/ CTHU-HUM-XXX",IF(B44="German A1.1-C1","CTLA-GER-XX",IF(B44="Introduction to Philosophical Ethics","CTHU-HUM-001",IF(B44="Introduction to the Philosophy of Science","CTHU-HUM-002",IF(B44="Introduction to Visual Culture","CTHU-HUM-003")))))</f>
        <v>CTLA-GER-XX/ CTHU-HUM-XXX</v>
      </c>
      <c r="B44" s="49" t="s">
        <v>34</v>
      </c>
      <c r="C44" s="50">
        <v>2.5</v>
      </c>
      <c r="D44" s="51" t="s">
        <v>211</v>
      </c>
      <c r="E44" s="50" t="str">
        <f t="shared" ref="E44" si="6">IF(D44="Earned",C44,"")</f>
        <v/>
      </c>
      <c r="F44" s="50">
        <f t="shared" ref="F44" si="7">IF(D44="Planned",C44,"")</f>
        <v>2.5</v>
      </c>
      <c r="G44" s="50" t="s">
        <v>35</v>
      </c>
      <c r="H44" s="52" t="s">
        <v>192</v>
      </c>
    </row>
    <row r="46" spans="1:8" ht="18.5" x14ac:dyDescent="0.45">
      <c r="B46" s="13" t="s">
        <v>60</v>
      </c>
      <c r="H46" s="14" t="s">
        <v>61</v>
      </c>
    </row>
    <row r="47" spans="1:8" x14ac:dyDescent="0.35">
      <c r="A47" s="8" t="s">
        <v>62</v>
      </c>
      <c r="B47" s="8" t="s">
        <v>63</v>
      </c>
      <c r="C47" s="42">
        <v>2.5</v>
      </c>
      <c r="D47" s="9" t="s">
        <v>34</v>
      </c>
      <c r="E47" s="42" t="str">
        <f t="shared" ref="E47:E51" si="8">IF(D47="Earned",C47,"")</f>
        <v/>
      </c>
      <c r="F47" s="42" t="str">
        <f t="shared" ref="F47:F51" si="9">IF(D47="Planned",C47,"")</f>
        <v/>
      </c>
      <c r="G47" s="42" t="s">
        <v>25</v>
      </c>
      <c r="H47" s="7" t="s">
        <v>26</v>
      </c>
    </row>
    <row r="48" spans="1:8" x14ac:dyDescent="0.35">
      <c r="A48" s="8" t="s">
        <v>64</v>
      </c>
      <c r="B48" s="8" t="s">
        <v>65</v>
      </c>
      <c r="C48" s="42">
        <v>2.5</v>
      </c>
      <c r="D48" s="9" t="s">
        <v>34</v>
      </c>
      <c r="E48" s="42" t="str">
        <f t="shared" si="8"/>
        <v/>
      </c>
      <c r="F48" s="42" t="str">
        <f t="shared" si="9"/>
        <v/>
      </c>
      <c r="G48" s="42" t="s">
        <v>25</v>
      </c>
      <c r="H48" s="7" t="s">
        <v>29</v>
      </c>
    </row>
    <row r="49" spans="1:8" ht="29" x14ac:dyDescent="0.35">
      <c r="A49" s="8" t="s">
        <v>66</v>
      </c>
      <c r="B49" s="7" t="s">
        <v>67</v>
      </c>
      <c r="C49" s="42">
        <v>5</v>
      </c>
      <c r="D49" s="9" t="s">
        <v>34</v>
      </c>
      <c r="E49" s="42" t="str">
        <f t="shared" si="8"/>
        <v/>
      </c>
      <c r="F49" s="42" t="str">
        <f t="shared" si="9"/>
        <v/>
      </c>
      <c r="G49" s="42" t="s">
        <v>25</v>
      </c>
      <c r="H49" s="7" t="s">
        <v>68</v>
      </c>
    </row>
    <row r="50" spans="1:8" ht="29" x14ac:dyDescent="0.35">
      <c r="A50" s="49" t="s">
        <v>69</v>
      </c>
      <c r="B50" s="52" t="s">
        <v>70</v>
      </c>
      <c r="C50" s="50">
        <v>5</v>
      </c>
      <c r="D50" s="51" t="s">
        <v>34</v>
      </c>
      <c r="E50" s="50" t="str">
        <f t="shared" si="8"/>
        <v/>
      </c>
      <c r="F50" s="50" t="str">
        <f t="shared" si="9"/>
        <v/>
      </c>
      <c r="G50" s="50" t="s">
        <v>35</v>
      </c>
      <c r="H50" s="52" t="s">
        <v>26</v>
      </c>
    </row>
    <row r="51" spans="1:8" ht="29" x14ac:dyDescent="0.35">
      <c r="A51" s="49" t="s">
        <v>71</v>
      </c>
      <c r="B51" s="52" t="s">
        <v>72</v>
      </c>
      <c r="C51" s="50">
        <v>5</v>
      </c>
      <c r="D51" s="51" t="s">
        <v>34</v>
      </c>
      <c r="E51" s="50" t="str">
        <f t="shared" si="8"/>
        <v/>
      </c>
      <c r="F51" s="50" t="str">
        <f t="shared" si="9"/>
        <v/>
      </c>
      <c r="G51" s="50" t="s">
        <v>35</v>
      </c>
      <c r="H51" s="52" t="s">
        <v>73</v>
      </c>
    </row>
    <row r="55" spans="1:8" ht="18.5" x14ac:dyDescent="0.45">
      <c r="B55" s="13" t="s">
        <v>74</v>
      </c>
      <c r="C55" s="13"/>
      <c r="D55" s="13"/>
      <c r="H55" s="14" t="s">
        <v>75</v>
      </c>
    </row>
    <row r="56" spans="1:8" ht="29" x14ac:dyDescent="0.35">
      <c r="A56" s="10" t="s">
        <v>15</v>
      </c>
      <c r="B56" s="11" t="s">
        <v>16</v>
      </c>
      <c r="C56" s="11"/>
      <c r="D56" s="11"/>
      <c r="E56" s="10" t="s">
        <v>19</v>
      </c>
      <c r="F56" s="10" t="s">
        <v>20</v>
      </c>
      <c r="G56" s="10" t="s">
        <v>21</v>
      </c>
      <c r="H56" s="10" t="s">
        <v>22</v>
      </c>
    </row>
    <row r="57" spans="1:8" x14ac:dyDescent="0.35">
      <c r="A57" s="8" t="s">
        <v>76</v>
      </c>
      <c r="B57" s="7" t="s">
        <v>74</v>
      </c>
      <c r="C57" s="42">
        <v>15</v>
      </c>
      <c r="D57" s="7" t="s">
        <v>34</v>
      </c>
      <c r="E57" s="42" t="str">
        <f>IF(D57="Earned",C57,"")</f>
        <v/>
      </c>
      <c r="F57" s="42" t="str">
        <f>IF(D57="Planned",C57,"")</f>
        <v/>
      </c>
      <c r="G57" s="7" t="s">
        <v>25</v>
      </c>
      <c r="H57" s="7" t="s">
        <v>29</v>
      </c>
    </row>
    <row r="58" spans="1:8" x14ac:dyDescent="0.35">
      <c r="A58" s="8" t="s">
        <v>77</v>
      </c>
      <c r="B58" s="7" t="s">
        <v>78</v>
      </c>
      <c r="C58" s="42">
        <v>0</v>
      </c>
      <c r="D58" s="7" t="s">
        <v>34</v>
      </c>
      <c r="E58" s="42" t="str">
        <f t="shared" ref="E58:E63" si="10">IF(D58="Earned",C58,"")</f>
        <v/>
      </c>
      <c r="F58" s="42" t="str">
        <f t="shared" ref="F58:F63" si="11">IF(D58="Planned",C58,"")</f>
        <v/>
      </c>
      <c r="G58" s="7" t="s">
        <v>25</v>
      </c>
      <c r="H58" s="7" t="s">
        <v>79</v>
      </c>
    </row>
    <row r="59" spans="1:8" x14ac:dyDescent="0.35">
      <c r="A59" s="8" t="s">
        <v>80</v>
      </c>
      <c r="B59" s="7" t="s">
        <v>81</v>
      </c>
      <c r="C59" s="42">
        <v>0</v>
      </c>
      <c r="D59" s="7" t="s">
        <v>34</v>
      </c>
      <c r="E59" s="42" t="str">
        <f t="shared" si="10"/>
        <v/>
      </c>
      <c r="F59" s="42" t="str">
        <f t="shared" si="11"/>
        <v/>
      </c>
      <c r="G59" s="7" t="s">
        <v>25</v>
      </c>
      <c r="H59" s="7" t="s">
        <v>82</v>
      </c>
    </row>
    <row r="60" spans="1:8" x14ac:dyDescent="0.35">
      <c r="A60" s="8" t="s">
        <v>83</v>
      </c>
      <c r="B60" s="7" t="s">
        <v>84</v>
      </c>
      <c r="C60" s="42">
        <v>0</v>
      </c>
      <c r="D60" s="7" t="s">
        <v>34</v>
      </c>
      <c r="E60" s="42" t="str">
        <f t="shared" si="10"/>
        <v/>
      </c>
      <c r="F60" s="42" t="str">
        <f t="shared" si="11"/>
        <v/>
      </c>
      <c r="G60" s="7" t="s">
        <v>25</v>
      </c>
      <c r="H60" s="7" t="s">
        <v>85</v>
      </c>
    </row>
    <row r="61" spans="1:8" x14ac:dyDescent="0.35">
      <c r="A61" s="8" t="s">
        <v>86</v>
      </c>
      <c r="B61" s="7" t="s">
        <v>87</v>
      </c>
      <c r="C61" s="42">
        <v>0</v>
      </c>
      <c r="D61" s="7" t="s">
        <v>34</v>
      </c>
      <c r="E61" s="42" t="str">
        <f t="shared" si="10"/>
        <v/>
      </c>
      <c r="F61" s="42" t="str">
        <f t="shared" si="11"/>
        <v/>
      </c>
      <c r="G61" s="7" t="s">
        <v>25</v>
      </c>
      <c r="H61" s="7" t="s">
        <v>88</v>
      </c>
    </row>
    <row r="62" spans="1:8" x14ac:dyDescent="0.35">
      <c r="A62" s="8" t="s">
        <v>89</v>
      </c>
      <c r="B62" s="7" t="s">
        <v>90</v>
      </c>
      <c r="C62" s="42">
        <v>0</v>
      </c>
      <c r="D62" s="7" t="s">
        <v>34</v>
      </c>
      <c r="E62" s="42" t="str">
        <f t="shared" si="10"/>
        <v/>
      </c>
      <c r="F62" s="42" t="str">
        <f t="shared" si="11"/>
        <v/>
      </c>
      <c r="G62" s="7" t="s">
        <v>35</v>
      </c>
      <c r="H62" s="7" t="s">
        <v>91</v>
      </c>
    </row>
    <row r="63" spans="1:8" x14ac:dyDescent="0.35">
      <c r="A63" s="8" t="s">
        <v>89</v>
      </c>
      <c r="B63" s="7" t="s">
        <v>92</v>
      </c>
      <c r="C63" s="42">
        <v>0</v>
      </c>
      <c r="D63" s="7" t="s">
        <v>34</v>
      </c>
      <c r="E63" s="42" t="str">
        <f t="shared" si="10"/>
        <v/>
      </c>
      <c r="F63" s="42" t="str">
        <f t="shared" si="11"/>
        <v/>
      </c>
      <c r="G63" s="7" t="s">
        <v>35</v>
      </c>
      <c r="H63" s="7" t="s">
        <v>91</v>
      </c>
    </row>
    <row r="65" spans="1:15" ht="18.5" x14ac:dyDescent="0.45">
      <c r="B65" s="13" t="s">
        <v>93</v>
      </c>
      <c r="C65" s="13"/>
      <c r="D65" s="13"/>
      <c r="H65" s="14" t="s">
        <v>75</v>
      </c>
    </row>
    <row r="66" spans="1:15" ht="29" x14ac:dyDescent="0.35">
      <c r="A66" s="10" t="s">
        <v>15</v>
      </c>
      <c r="B66" s="11" t="s">
        <v>16</v>
      </c>
      <c r="C66" s="11"/>
      <c r="D66" s="11"/>
      <c r="E66" s="10" t="s">
        <v>19</v>
      </c>
      <c r="F66" s="10" t="s">
        <v>20</v>
      </c>
      <c r="G66" s="10" t="s">
        <v>21</v>
      </c>
      <c r="H66" s="10" t="s">
        <v>22</v>
      </c>
    </row>
    <row r="67" spans="1:15" x14ac:dyDescent="0.35">
      <c r="A67" s="8" t="s">
        <v>94</v>
      </c>
      <c r="B67" s="7" t="s">
        <v>95</v>
      </c>
      <c r="C67" s="9">
        <v>5</v>
      </c>
      <c r="D67" s="9" t="s">
        <v>34</v>
      </c>
      <c r="E67" s="42" t="str">
        <f t="shared" ref="E67:E69" si="12">IF(D67="Earned",C67,"")</f>
        <v/>
      </c>
      <c r="F67" s="45" t="str">
        <f t="shared" ref="F67:F69" si="13">IF(D67="Planned",C67,"")</f>
        <v/>
      </c>
      <c r="G67" s="45" t="s">
        <v>35</v>
      </c>
      <c r="H67" s="7" t="s">
        <v>26</v>
      </c>
    </row>
    <row r="68" spans="1:15" x14ac:dyDescent="0.35">
      <c r="A68" s="8" t="s">
        <v>94</v>
      </c>
      <c r="B68" s="7" t="s">
        <v>95</v>
      </c>
      <c r="C68" s="9">
        <v>5</v>
      </c>
      <c r="D68" s="9" t="s">
        <v>34</v>
      </c>
      <c r="E68" s="42" t="str">
        <f t="shared" si="12"/>
        <v/>
      </c>
      <c r="F68" s="45" t="str">
        <f t="shared" si="13"/>
        <v/>
      </c>
      <c r="G68" s="45" t="s">
        <v>35</v>
      </c>
      <c r="H68" s="7" t="s">
        <v>29</v>
      </c>
    </row>
    <row r="69" spans="1:15" x14ac:dyDescent="0.35">
      <c r="A69" s="8" t="s">
        <v>94</v>
      </c>
      <c r="B69" s="7" t="s">
        <v>95</v>
      </c>
      <c r="C69" s="9">
        <v>5</v>
      </c>
      <c r="D69" s="9" t="s">
        <v>34</v>
      </c>
      <c r="E69" s="42" t="str">
        <f t="shared" si="12"/>
        <v/>
      </c>
      <c r="F69" s="45" t="str">
        <f t="shared" si="13"/>
        <v/>
      </c>
      <c r="G69" s="45" t="s">
        <v>35</v>
      </c>
      <c r="H69" s="7" t="s">
        <v>29</v>
      </c>
    </row>
    <row r="71" spans="1:15" ht="18.5" x14ac:dyDescent="0.45">
      <c r="B71" s="13" t="s">
        <v>96</v>
      </c>
      <c r="C71" s="13"/>
      <c r="D71" s="13"/>
      <c r="H71" s="14" t="s">
        <v>75</v>
      </c>
    </row>
    <row r="72" spans="1:15" ht="29" x14ac:dyDescent="0.35">
      <c r="A72" s="10" t="s">
        <v>15</v>
      </c>
      <c r="B72" s="11" t="s">
        <v>16</v>
      </c>
      <c r="C72" s="11"/>
      <c r="D72" s="11"/>
      <c r="E72" s="10" t="s">
        <v>19</v>
      </c>
      <c r="F72" s="10" t="s">
        <v>20</v>
      </c>
      <c r="G72" s="10" t="s">
        <v>21</v>
      </c>
      <c r="H72" s="10" t="s">
        <v>22</v>
      </c>
    </row>
    <row r="73" spans="1:15" x14ac:dyDescent="0.35">
      <c r="A73" s="8" t="s">
        <v>97</v>
      </c>
      <c r="B73" s="7" t="s">
        <v>98</v>
      </c>
      <c r="C73" s="42">
        <v>12</v>
      </c>
      <c r="D73" s="9" t="s">
        <v>34</v>
      </c>
      <c r="E73" s="42" t="str">
        <f>IF(D73="Earned",C73,"")</f>
        <v/>
      </c>
      <c r="F73" s="42" t="str">
        <f>IF(D73="Planned",C73,"")</f>
        <v/>
      </c>
      <c r="G73" s="42" t="s">
        <v>25</v>
      </c>
      <c r="H73" s="7" t="s">
        <v>29</v>
      </c>
    </row>
    <row r="74" spans="1:15" x14ac:dyDescent="0.35">
      <c r="A74" s="8" t="s">
        <v>99</v>
      </c>
      <c r="B74" s="7" t="s">
        <v>100</v>
      </c>
      <c r="C74" s="42">
        <v>3</v>
      </c>
      <c r="D74" s="9" t="s">
        <v>34</v>
      </c>
      <c r="E74" s="42" t="str">
        <f>IF(D74="Earned",C74,"")</f>
        <v/>
      </c>
      <c r="F74" s="42" t="str">
        <f>IF(D74="Planned",C74,"")</f>
        <v/>
      </c>
      <c r="G74" s="42" t="s">
        <v>25</v>
      </c>
      <c r="H74" s="7" t="s">
        <v>29</v>
      </c>
    </row>
    <row r="78" spans="1:15" ht="18.5" x14ac:dyDescent="0.45">
      <c r="A78" s="14" t="s">
        <v>101</v>
      </c>
      <c r="B78" s="16">
        <f>SUM(E14:E76)</f>
        <v>0</v>
      </c>
      <c r="C78" s="16"/>
      <c r="D78" s="16"/>
      <c r="E78" s="14" t="s">
        <v>102</v>
      </c>
      <c r="H78" s="16">
        <f>SUM(F14:F76)</f>
        <v>60</v>
      </c>
      <c r="I78" s="17" t="s">
        <v>103</v>
      </c>
      <c r="J78" s="41">
        <f>SUM(B78+H78)</f>
        <v>60</v>
      </c>
    </row>
    <row r="79" spans="1:15" ht="15" thickBot="1" x14ac:dyDescent="0.4">
      <c r="I79" s="17"/>
      <c r="J79" s="18"/>
    </row>
    <row r="80" spans="1:15" x14ac:dyDescent="0.35">
      <c r="I80" s="19" t="s">
        <v>104</v>
      </c>
      <c r="J80" s="20">
        <f>H78/30</f>
        <v>2</v>
      </c>
      <c r="K80" s="69" t="s">
        <v>105</v>
      </c>
      <c r="L80" s="70"/>
      <c r="M80" s="70"/>
      <c r="N80" s="70"/>
      <c r="O80" s="71"/>
    </row>
    <row r="81" spans="1:15" x14ac:dyDescent="0.35">
      <c r="I81" s="17"/>
      <c r="J81" s="18"/>
      <c r="K81" s="75"/>
      <c r="L81" s="76"/>
      <c r="M81" s="76"/>
      <c r="N81" s="76"/>
      <c r="O81" s="77"/>
    </row>
    <row r="82" spans="1:15" x14ac:dyDescent="0.35">
      <c r="K82" s="75"/>
      <c r="L82" s="76"/>
      <c r="M82" s="76"/>
      <c r="N82" s="76"/>
      <c r="O82" s="77"/>
    </row>
    <row r="83" spans="1:15" ht="18.5" x14ac:dyDescent="0.45">
      <c r="B83" s="13" t="s">
        <v>106</v>
      </c>
      <c r="C83" s="13"/>
      <c r="D83" s="13"/>
      <c r="E83" s="21" t="s">
        <v>107</v>
      </c>
      <c r="F83" s="15"/>
      <c r="G83" s="15"/>
      <c r="K83" s="75"/>
      <c r="L83" s="76"/>
      <c r="M83" s="76"/>
      <c r="N83" s="76"/>
      <c r="O83" s="77"/>
    </row>
    <row r="84" spans="1:15" ht="29" x14ac:dyDescent="0.35">
      <c r="A84" s="10" t="s">
        <v>15</v>
      </c>
      <c r="B84" s="11" t="s">
        <v>16</v>
      </c>
      <c r="C84" s="11"/>
      <c r="D84" s="11"/>
      <c r="E84" s="10" t="s">
        <v>19</v>
      </c>
      <c r="F84" s="10" t="s">
        <v>20</v>
      </c>
      <c r="G84" s="10"/>
      <c r="H84" s="10" t="s">
        <v>22</v>
      </c>
      <c r="K84" s="75"/>
      <c r="L84" s="76"/>
      <c r="M84" s="76"/>
      <c r="N84" s="76"/>
      <c r="O84" s="77"/>
    </row>
    <row r="85" spans="1:15" ht="15" thickBot="1" x14ac:dyDescent="0.4">
      <c r="A85" s="8"/>
      <c r="B85" s="7"/>
      <c r="C85" s="7"/>
      <c r="D85" s="7"/>
      <c r="E85" s="9"/>
      <c r="F85" s="9"/>
      <c r="G85" s="9"/>
      <c r="H85" s="7"/>
      <c r="K85" s="72"/>
      <c r="L85" s="73"/>
      <c r="M85" s="73"/>
      <c r="N85" s="73"/>
      <c r="O85" s="74"/>
    </row>
    <row r="86" spans="1:15" ht="15" thickBot="1" x14ac:dyDescent="0.4">
      <c r="A86" s="8"/>
      <c r="B86" s="7"/>
      <c r="C86" s="7"/>
      <c r="D86" s="7"/>
      <c r="E86" s="9"/>
      <c r="F86" s="9"/>
      <c r="G86" s="9"/>
      <c r="H86" s="7"/>
    </row>
    <row r="87" spans="1:15" x14ac:dyDescent="0.35">
      <c r="A87" s="8"/>
      <c r="B87" s="7"/>
      <c r="C87" s="7"/>
      <c r="D87" s="7"/>
      <c r="E87" s="9"/>
      <c r="F87" s="9"/>
      <c r="G87" s="9"/>
      <c r="H87" s="7"/>
      <c r="K87" s="69" t="s">
        <v>108</v>
      </c>
      <c r="L87" s="70"/>
      <c r="M87" s="70"/>
      <c r="N87" s="70"/>
      <c r="O87" s="71"/>
    </row>
    <row r="88" spans="1:15" ht="15" thickBot="1" x14ac:dyDescent="0.4">
      <c r="A88" s="8"/>
      <c r="B88" s="7"/>
      <c r="C88" s="7"/>
      <c r="D88" s="7"/>
      <c r="E88" s="9"/>
      <c r="F88" s="9"/>
      <c r="G88" s="9"/>
      <c r="H88" s="7"/>
      <c r="K88" s="72"/>
      <c r="L88" s="73"/>
      <c r="M88" s="73"/>
      <c r="N88" s="73"/>
      <c r="O88" s="74"/>
    </row>
    <row r="89" spans="1:15" x14ac:dyDescent="0.35">
      <c r="A89" s="8"/>
      <c r="B89" s="7"/>
      <c r="C89" s="7"/>
      <c r="D89" s="7"/>
      <c r="E89" s="9"/>
      <c r="F89" s="9"/>
      <c r="G89" s="9"/>
      <c r="H89" s="7"/>
    </row>
    <row r="90" spans="1:15" x14ac:dyDescent="0.35">
      <c r="A90" s="8"/>
      <c r="B90" s="7"/>
      <c r="C90" s="7"/>
      <c r="D90" s="7"/>
      <c r="E90" s="9"/>
      <c r="F90" s="9"/>
      <c r="G90" s="9"/>
      <c r="H90" s="7"/>
    </row>
    <row r="91" spans="1:15" x14ac:dyDescent="0.35">
      <c r="A91" s="8"/>
      <c r="B91" s="7"/>
      <c r="C91" s="7"/>
      <c r="D91" s="7"/>
      <c r="E91" s="9"/>
      <c r="F91" s="9"/>
      <c r="G91" s="9"/>
      <c r="H91" s="7"/>
    </row>
    <row r="92" spans="1:15" x14ac:dyDescent="0.35">
      <c r="A92" s="8"/>
      <c r="B92" s="7"/>
      <c r="C92" s="7"/>
      <c r="D92" s="7"/>
      <c r="E92" s="9"/>
      <c r="F92" s="9"/>
      <c r="G92" s="9"/>
      <c r="H92" s="7"/>
    </row>
    <row r="93" spans="1:15" ht="14.5" customHeight="1" x14ac:dyDescent="0.35">
      <c r="A93" s="8"/>
      <c r="B93" s="7"/>
      <c r="C93" s="7"/>
      <c r="D93" s="7"/>
      <c r="E93" s="9"/>
      <c r="F93" s="9"/>
      <c r="G93" s="9"/>
      <c r="H93" s="7"/>
    </row>
    <row r="100" ht="14.5" customHeight="1" x14ac:dyDescent="0.35"/>
  </sheetData>
  <sortState xmlns:xlrd2="http://schemas.microsoft.com/office/spreadsheetml/2017/richdata2" ref="A14:H19">
    <sortCondition descending="1" ref="H14"/>
  </sortState>
  <mergeCells count="10">
    <mergeCell ref="B1:D1"/>
    <mergeCell ref="K87:O88"/>
    <mergeCell ref="K80:O85"/>
    <mergeCell ref="H2:I2"/>
    <mergeCell ref="A9:J10"/>
    <mergeCell ref="A6:J6"/>
    <mergeCell ref="A7:J7"/>
    <mergeCell ref="A8:J8"/>
    <mergeCell ref="A5:J5"/>
    <mergeCell ref="B2:D2"/>
  </mergeCells>
  <conditionalFormatting sqref="J78">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8">
    <dataValidation type="list" allowBlank="1" showInputMessage="1" showErrorMessage="1" sqref="D14:D19" xr:uid="{AB33343F-A0E5-4FA3-916B-7DAF38275AC3}">
      <formula1>"Please select: , Earned, Planned, "</formula1>
    </dataValidation>
    <dataValidation type="list" allowBlank="1" showInputMessage="1" showErrorMessage="1" sqref="D57:D63 D73:D74 D43:D51" xr:uid="{CE997C16-9A75-4DD0-96B5-A4D1A45CC38E}">
      <formula1>"Please select:, Earned, Planned,"</formula1>
    </dataValidation>
    <dataValidation type="list" allowBlank="1" showInputMessage="1" showErrorMessage="1" sqref="D67:D69 D23:D31" xr:uid="{43FD0227-5D11-42B7-A318-6A0D6EB9A9F1}">
      <formula1>"Please select:, Earned, Planned, N/A,"</formula1>
    </dataValidation>
    <dataValidation type="list" allowBlank="1" showInputMessage="1" showErrorMessage="1" sqref="D35:D38" xr:uid="{60773CD6-EF44-46EF-881E-9B519F53573D}">
      <formula1>"Please select:, Earned, Planned, "</formula1>
    </dataValidation>
    <dataValidation type="list" allowBlank="1" showInputMessage="1" showErrorMessage="1" sqref="B45" xr:uid="{E48317D3-232E-4CCF-9CCC-C568AC415571}">
      <formula1>"Please select:, German A1.1-C1,  Introduction to the Philosophy of Science,  Introduction to Visual Culture,"</formula1>
    </dataValidation>
    <dataValidation allowBlank="1" showErrorMessage="1" sqref="A18:A19" xr:uid="{B0B69EDB-3179-4E18-B8A1-58AE7CD323D8}"/>
    <dataValidation type="list" allowBlank="1" showInputMessage="1" showErrorMessage="1" sqref="B44" xr:uid="{2D43D53B-88CF-4B50-B5C2-28E69DEEB2EB}">
      <formula1>"Please select:, German A1.1-C1,  Introduction to Philosophical Ethics,  Introduction to Visual Culture,"</formula1>
    </dataValidation>
    <dataValidation type="list" allowBlank="1" showInputMessage="1" showErrorMessage="1" sqref="B43" xr:uid="{83E9FFD9-6F21-4BE7-A0B6-621C967B7972}">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468380-A379-4BE8-BC37-DBD9D8FD902E}">
          <x14:formula1>
            <xm:f>Lists!$B$2:$B$20</xm:f>
          </x14:formula1>
          <xm:sqref>B18</xm:sqref>
        </x14:dataValidation>
        <x14:dataValidation type="list" allowBlank="1" showInputMessage="1" showErrorMessage="1" xr:uid="{D31A5B61-F84A-430E-B942-C96850EA3693}">
          <x14:formula1>
            <xm:f>Lists!$D$2:$D$20</xm:f>
          </x14:formula1>
          <xm:sqref>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C944-4A53-4F89-BBD1-1FA9FDB5E342}">
  <dimension ref="A1:N25"/>
  <sheetViews>
    <sheetView topLeftCell="A8" zoomScale="90" zoomScaleNormal="90" workbookViewId="0">
      <selection activeCell="D11" sqref="D11"/>
    </sheetView>
  </sheetViews>
  <sheetFormatPr defaultColWidth="8.81640625" defaultRowHeight="14.5" x14ac:dyDescent="0.35"/>
  <cols>
    <col min="1" max="1" width="17.81640625" customWidth="1"/>
    <col min="2" max="2" width="39" customWidth="1"/>
    <col min="5" max="5" width="12.1796875" customWidth="1"/>
  </cols>
  <sheetData>
    <row r="1" spans="1:14" ht="18.5" x14ac:dyDescent="0.45">
      <c r="A1" s="87" t="s">
        <v>109</v>
      </c>
      <c r="B1" s="87"/>
      <c r="C1" s="87"/>
      <c r="D1" s="87"/>
      <c r="E1" s="87"/>
    </row>
    <row r="2" spans="1:14" x14ac:dyDescent="0.35">
      <c r="A2" s="14" t="s">
        <v>110</v>
      </c>
      <c r="B2" s="14" t="s">
        <v>111</v>
      </c>
      <c r="C2" s="14" t="s">
        <v>17</v>
      </c>
      <c r="D2" s="14" t="s">
        <v>21</v>
      </c>
      <c r="E2" s="14" t="s">
        <v>22</v>
      </c>
    </row>
    <row r="3" spans="1:14" x14ac:dyDescent="0.35">
      <c r="A3" s="8" t="s">
        <v>30</v>
      </c>
      <c r="B3" s="7" t="s">
        <v>31</v>
      </c>
      <c r="C3" s="42">
        <v>7.5</v>
      </c>
      <c r="D3" s="53" t="s">
        <v>25</v>
      </c>
      <c r="E3" s="53" t="s">
        <v>191</v>
      </c>
    </row>
    <row r="4" spans="1:14" x14ac:dyDescent="0.35">
      <c r="A4" s="8" t="s">
        <v>23</v>
      </c>
      <c r="B4" s="7" t="s">
        <v>24</v>
      </c>
      <c r="C4" s="42">
        <v>7.5</v>
      </c>
      <c r="D4" s="53" t="s">
        <v>25</v>
      </c>
      <c r="E4" s="53" t="s">
        <v>191</v>
      </c>
    </row>
    <row r="5" spans="1:14" x14ac:dyDescent="0.35">
      <c r="A5" s="54" t="str">
        <f>'Study Plan'!A18</f>
        <v>CH-XXX</v>
      </c>
      <c r="B5" s="54" t="str">
        <f>'Study Plan'!B18</f>
        <v>Please select:</v>
      </c>
      <c r="C5" s="60">
        <v>7.5</v>
      </c>
      <c r="D5" s="55" t="s">
        <v>35</v>
      </c>
      <c r="E5" s="55" t="s">
        <v>191</v>
      </c>
    </row>
    <row r="6" spans="1:14" x14ac:dyDescent="0.35">
      <c r="A6" s="8" t="s">
        <v>32</v>
      </c>
      <c r="B6" s="7" t="s">
        <v>33</v>
      </c>
      <c r="C6" s="42">
        <v>7.5</v>
      </c>
      <c r="D6" s="53" t="s">
        <v>25</v>
      </c>
      <c r="E6" s="53" t="s">
        <v>192</v>
      </c>
    </row>
    <row r="7" spans="1:14" x14ac:dyDescent="0.35">
      <c r="A7" s="8" t="s">
        <v>27</v>
      </c>
      <c r="B7" s="7" t="s">
        <v>28</v>
      </c>
      <c r="C7" s="42">
        <v>7.5</v>
      </c>
      <c r="D7" s="53" t="s">
        <v>25</v>
      </c>
      <c r="E7" s="53" t="s">
        <v>192</v>
      </c>
    </row>
    <row r="8" spans="1:14" x14ac:dyDescent="0.35">
      <c r="A8" s="54" t="str">
        <f>'Study Plan'!A19</f>
        <v>CH-XXX</v>
      </c>
      <c r="B8" s="54" t="str">
        <f>'Study Plan'!B19</f>
        <v>Please select:</v>
      </c>
      <c r="C8" s="60">
        <v>7.5</v>
      </c>
      <c r="D8" s="55" t="s">
        <v>35</v>
      </c>
      <c r="E8" s="55" t="s">
        <v>192</v>
      </c>
    </row>
    <row r="10" spans="1:14" x14ac:dyDescent="0.35">
      <c r="A10" t="s">
        <v>112</v>
      </c>
      <c r="D10" s="59" t="str">
        <f>IF((A5="CH-132")*(A8="CH-133"),"Earth Sciences",IF((A5="CH-140")*(A8="CH-141"),"Physics",IF((A5="CH-230")*(A8="CH-231"),"CS",IF((A5="CH-210")*(A8="CH-211"),"ECE",IF((A5="CH-230")*(A8="SDT-102"),"SDT",IF((A5="CH-241")*(A8="CH-240"),"IEM",IF((A5="CH-330")*(A8="CH-331"),"IRPH", IF((A5="CH-340")*(A8="CH-341"),"ISCP",IF((A5="CH-320")*(A8="CH-321"),"SMP", IF((A5="CH-700")*(A8="CH-701"),"Data Science",IF((A5="CH-221")*(A8="CH-222"),"RIS",IF((A5="SUS-101")*(A8="SUS-102"),"Sustainability","NONE"))))))))))))</f>
        <v>NONE</v>
      </c>
    </row>
    <row r="12" spans="1:14" x14ac:dyDescent="0.35">
      <c r="A12" t="s">
        <v>113</v>
      </c>
      <c r="D12" s="59" t="str">
        <f>IF(A5="CH-132","ESSMER or IBA",IF(A5="CH-241","IEM or IBA",IF(A5="CH-340","ISCP or IBA",IF(A5="CH-330","IRPH or IBA","IBA"))))</f>
        <v>IBA</v>
      </c>
      <c r="N12" s="59"/>
    </row>
    <row r="14" spans="1:14" x14ac:dyDescent="0.35">
      <c r="A14" t="s">
        <v>114</v>
      </c>
      <c r="D14" s="59" t="str">
        <f>IF((A5="CH-132")*(A8="CH-133"),"ESSMER or IBA",IF((A5="CH-241")*(A8="CH-240"),"IEM or IBA",IF((A5="CH-330")*(A8="CH-331"),"IRPH or IBA",IF((A5="CH-340")*(A8="CH-341"),"ISCP or IBA","IBA"))))</f>
        <v>IBA</v>
      </c>
    </row>
    <row r="17" spans="1:13" ht="18.5" x14ac:dyDescent="0.45">
      <c r="A17" s="87" t="s">
        <v>115</v>
      </c>
      <c r="B17" s="87"/>
      <c r="C17" s="87"/>
      <c r="D17" s="87"/>
      <c r="E17" s="87"/>
    </row>
    <row r="18" spans="1:13" x14ac:dyDescent="0.35">
      <c r="A18" s="14" t="s">
        <v>110</v>
      </c>
      <c r="B18" s="14" t="s">
        <v>111</v>
      </c>
      <c r="C18" s="14" t="s">
        <v>17</v>
      </c>
      <c r="D18" s="14" t="s">
        <v>21</v>
      </c>
      <c r="E18" s="14" t="s">
        <v>22</v>
      </c>
    </row>
    <row r="19" spans="1:13" x14ac:dyDescent="0.35">
      <c r="A19" s="8" t="s">
        <v>116</v>
      </c>
      <c r="B19" s="7" t="s">
        <v>51</v>
      </c>
      <c r="C19" s="45">
        <v>5</v>
      </c>
      <c r="D19" s="42" t="s">
        <v>25</v>
      </c>
      <c r="E19" s="66" t="str">
        <f>'Study Plan'!H35</f>
        <v>Fall 2025</v>
      </c>
    </row>
    <row r="20" spans="1:13" ht="15" thickBot="1" x14ac:dyDescent="0.4">
      <c r="A20" s="8" t="s">
        <v>117</v>
      </c>
      <c r="B20" s="7" t="s">
        <v>118</v>
      </c>
      <c r="C20" s="45">
        <v>5</v>
      </c>
      <c r="D20" s="42" t="s">
        <v>25</v>
      </c>
      <c r="E20" s="42" t="str">
        <f>'Study Plan'!H36</f>
        <v>Spring 2026</v>
      </c>
    </row>
    <row r="21" spans="1:13" x14ac:dyDescent="0.35">
      <c r="G21" s="88" t="s">
        <v>220</v>
      </c>
      <c r="H21" s="83"/>
      <c r="I21" s="83"/>
      <c r="J21" s="83"/>
      <c r="K21" s="83"/>
      <c r="L21" s="83"/>
      <c r="M21" s="84"/>
    </row>
    <row r="22" spans="1:13" ht="18.5" x14ac:dyDescent="0.45">
      <c r="A22" s="87" t="s">
        <v>58</v>
      </c>
      <c r="B22" s="87"/>
      <c r="C22" s="87"/>
      <c r="D22" s="87"/>
      <c r="E22" s="87"/>
      <c r="G22" s="89"/>
      <c r="H22" s="79"/>
      <c r="I22" s="79"/>
      <c r="J22" s="79"/>
      <c r="K22" s="79"/>
      <c r="L22" s="79"/>
      <c r="M22" s="80"/>
    </row>
    <row r="23" spans="1:13" x14ac:dyDescent="0.35">
      <c r="A23" s="14" t="s">
        <v>110</v>
      </c>
      <c r="B23" s="14" t="s">
        <v>111</v>
      </c>
      <c r="C23" s="14" t="s">
        <v>17</v>
      </c>
      <c r="D23" s="14" t="s">
        <v>21</v>
      </c>
      <c r="E23" s="14" t="s">
        <v>22</v>
      </c>
      <c r="G23" s="89"/>
      <c r="H23" s="79"/>
      <c r="I23" s="79"/>
      <c r="J23" s="79"/>
      <c r="K23" s="79"/>
      <c r="L23" s="79"/>
      <c r="M23" s="80"/>
    </row>
    <row r="24" spans="1:13" ht="29" x14ac:dyDescent="0.35">
      <c r="A24" s="56" t="str">
        <f>'Study Plan'!A43</f>
        <v>CTLA-GER-XX/ CTHU-HUM-XXX</v>
      </c>
      <c r="B24" s="56" t="str">
        <f>'Study Plan'!B43</f>
        <v>Please select:</v>
      </c>
      <c r="C24" s="50">
        <v>2.5</v>
      </c>
      <c r="D24" s="50" t="s">
        <v>35</v>
      </c>
      <c r="E24" s="67" t="str">
        <f>'Study Plan'!H43</f>
        <v>Fall 2025</v>
      </c>
      <c r="G24" s="89"/>
      <c r="H24" s="79"/>
      <c r="I24" s="79"/>
      <c r="J24" s="79"/>
      <c r="K24" s="79"/>
      <c r="L24" s="79"/>
      <c r="M24" s="80"/>
    </row>
    <row r="25" spans="1:13" ht="29.5" thickBot="1" x14ac:dyDescent="0.4">
      <c r="A25" s="56" t="str">
        <f>'Study Plan'!A44</f>
        <v>CTLA-GER-XX/ CTHU-HUM-XXX</v>
      </c>
      <c r="B25" s="56" t="str">
        <f>'Study Plan'!B44</f>
        <v>Please select:</v>
      </c>
      <c r="C25" s="50">
        <v>2.5</v>
      </c>
      <c r="D25" s="50" t="s">
        <v>35</v>
      </c>
      <c r="E25" s="67" t="str">
        <f>'Study Plan'!H44</f>
        <v>Spring 2026</v>
      </c>
      <c r="G25" s="90"/>
      <c r="H25" s="81"/>
      <c r="I25" s="81"/>
      <c r="J25" s="81"/>
      <c r="K25" s="81"/>
      <c r="L25" s="81"/>
      <c r="M25" s="82"/>
    </row>
  </sheetData>
  <mergeCells count="4">
    <mergeCell ref="A1:E1"/>
    <mergeCell ref="A17:E17"/>
    <mergeCell ref="A22:E22"/>
    <mergeCell ref="G21:M2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510E-BA39-4AF4-B13C-0E41617076CB}">
  <dimension ref="A1:J17"/>
  <sheetViews>
    <sheetView workbookViewId="0">
      <selection activeCell="B16" sqref="B16"/>
    </sheetView>
  </sheetViews>
  <sheetFormatPr defaultRowHeight="14.5" x14ac:dyDescent="0.35"/>
  <cols>
    <col min="1" max="1" width="12.54296875" customWidth="1"/>
    <col min="2" max="2" width="34.1796875" customWidth="1"/>
    <col min="3" max="3" width="11.81640625" customWidth="1"/>
    <col min="4" max="4" width="35.453125" customWidth="1"/>
    <col min="5" max="5" width="8.81640625"/>
    <col min="6" max="6" width="19.81640625" customWidth="1"/>
    <col min="8" max="8" width="35.453125" customWidth="1"/>
    <col min="9" max="9" width="8.81640625"/>
    <col min="10" max="10" width="31.453125" customWidth="1"/>
  </cols>
  <sheetData>
    <row r="1" spans="1:10" x14ac:dyDescent="0.35">
      <c r="A1" t="s">
        <v>119</v>
      </c>
      <c r="B1" t="s">
        <v>120</v>
      </c>
      <c r="C1" t="s">
        <v>121</v>
      </c>
      <c r="D1" t="s">
        <v>122</v>
      </c>
      <c r="F1" t="s">
        <v>123</v>
      </c>
      <c r="H1" t="s">
        <v>124</v>
      </c>
      <c r="J1" t="s">
        <v>125</v>
      </c>
    </row>
    <row r="2" spans="1:10" x14ac:dyDescent="0.35">
      <c r="A2" t="s">
        <v>126</v>
      </c>
      <c r="B2" t="s">
        <v>34</v>
      </c>
      <c r="C2" t="s">
        <v>126</v>
      </c>
      <c r="D2" t="s">
        <v>34</v>
      </c>
      <c r="F2" t="s">
        <v>127</v>
      </c>
      <c r="H2" t="s">
        <v>127</v>
      </c>
      <c r="J2" t="s">
        <v>127</v>
      </c>
    </row>
    <row r="3" spans="1:10" x14ac:dyDescent="0.35">
      <c r="A3" t="s">
        <v>128</v>
      </c>
      <c r="B3" t="s">
        <v>129</v>
      </c>
      <c r="C3" t="s">
        <v>130</v>
      </c>
      <c r="D3" t="s">
        <v>131</v>
      </c>
      <c r="F3" t="s">
        <v>137</v>
      </c>
      <c r="H3" t="s">
        <v>132</v>
      </c>
      <c r="J3" t="s">
        <v>132</v>
      </c>
    </row>
    <row r="4" spans="1:10" x14ac:dyDescent="0.35">
      <c r="A4" t="s">
        <v>133</v>
      </c>
      <c r="B4" t="s">
        <v>134</v>
      </c>
      <c r="C4" t="s">
        <v>135</v>
      </c>
      <c r="D4" t="s">
        <v>136</v>
      </c>
      <c r="F4" t="s">
        <v>143</v>
      </c>
      <c r="H4" t="s">
        <v>138</v>
      </c>
      <c r="J4" t="s">
        <v>138</v>
      </c>
    </row>
    <row r="5" spans="1:10" x14ac:dyDescent="0.35">
      <c r="A5" t="s">
        <v>139</v>
      </c>
      <c r="B5" t="s">
        <v>140</v>
      </c>
      <c r="C5" t="s">
        <v>141</v>
      </c>
      <c r="D5" t="s">
        <v>142</v>
      </c>
      <c r="F5" t="s">
        <v>149</v>
      </c>
      <c r="H5" t="s">
        <v>144</v>
      </c>
      <c r="J5" t="s">
        <v>144</v>
      </c>
    </row>
    <row r="6" spans="1:10" x14ac:dyDescent="0.35">
      <c r="A6" t="s">
        <v>145</v>
      </c>
      <c r="B6" t="s">
        <v>146</v>
      </c>
      <c r="C6" t="s">
        <v>147</v>
      </c>
      <c r="D6" t="s">
        <v>148</v>
      </c>
      <c r="F6" t="s">
        <v>155</v>
      </c>
      <c r="H6" t="s">
        <v>150</v>
      </c>
      <c r="J6" t="s">
        <v>150</v>
      </c>
    </row>
    <row r="7" spans="1:10" x14ac:dyDescent="0.35">
      <c r="A7" t="s">
        <v>151</v>
      </c>
      <c r="B7" t="s">
        <v>152</v>
      </c>
      <c r="C7" t="s">
        <v>153</v>
      </c>
      <c r="D7" t="s">
        <v>154</v>
      </c>
      <c r="F7" t="s">
        <v>160</v>
      </c>
    </row>
    <row r="8" spans="1:10" x14ac:dyDescent="0.35">
      <c r="A8" t="s">
        <v>156</v>
      </c>
      <c r="B8" t="s">
        <v>157</v>
      </c>
      <c r="C8" t="s">
        <v>158</v>
      </c>
      <c r="D8" t="s">
        <v>159</v>
      </c>
      <c r="F8" t="s">
        <v>132</v>
      </c>
    </row>
    <row r="9" spans="1:10" x14ac:dyDescent="0.35">
      <c r="A9" t="s">
        <v>161</v>
      </c>
      <c r="B9" t="s">
        <v>162</v>
      </c>
      <c r="C9" t="s">
        <v>163</v>
      </c>
      <c r="D9" t="s">
        <v>164</v>
      </c>
      <c r="F9" t="s">
        <v>144</v>
      </c>
    </row>
    <row r="10" spans="1:10" x14ac:dyDescent="0.35">
      <c r="A10" t="s">
        <v>165</v>
      </c>
      <c r="B10" t="s">
        <v>166</v>
      </c>
      <c r="C10" t="s">
        <v>167</v>
      </c>
      <c r="D10" t="s">
        <v>168</v>
      </c>
      <c r="F10" t="s">
        <v>150</v>
      </c>
    </row>
    <row r="11" spans="1:10" x14ac:dyDescent="0.35">
      <c r="A11" t="s">
        <v>169</v>
      </c>
      <c r="B11" t="s">
        <v>170</v>
      </c>
      <c r="C11" t="s">
        <v>171</v>
      </c>
      <c r="D11" t="s">
        <v>172</v>
      </c>
      <c r="F11" t="s">
        <v>177</v>
      </c>
    </row>
    <row r="12" spans="1:10" x14ac:dyDescent="0.35">
      <c r="A12" t="s">
        <v>173</v>
      </c>
      <c r="B12" t="s">
        <v>174</v>
      </c>
      <c r="C12" t="s">
        <v>175</v>
      </c>
      <c r="D12" t="s">
        <v>176</v>
      </c>
      <c r="F12" t="s">
        <v>182</v>
      </c>
    </row>
    <row r="13" spans="1:10" x14ac:dyDescent="0.35">
      <c r="A13" s="61" t="s">
        <v>178</v>
      </c>
      <c r="B13" s="61" t="s">
        <v>179</v>
      </c>
      <c r="C13" t="s">
        <v>180</v>
      </c>
      <c r="D13" t="s">
        <v>181</v>
      </c>
      <c r="F13" t="s">
        <v>218</v>
      </c>
    </row>
    <row r="14" spans="1:10" x14ac:dyDescent="0.35">
      <c r="A14" s="61" t="s">
        <v>183</v>
      </c>
      <c r="B14" s="61" t="s">
        <v>222</v>
      </c>
      <c r="C14" s="61" t="s">
        <v>184</v>
      </c>
      <c r="D14" s="61" t="s">
        <v>185</v>
      </c>
    </row>
    <row r="15" spans="1:10" x14ac:dyDescent="0.35">
      <c r="A15" s="15" t="s">
        <v>214</v>
      </c>
      <c r="B15" s="15" t="s">
        <v>215</v>
      </c>
      <c r="C15" s="61" t="s">
        <v>186</v>
      </c>
      <c r="D15" s="61" t="s">
        <v>187</v>
      </c>
    </row>
    <row r="16" spans="1:10" x14ac:dyDescent="0.35">
      <c r="A16" s="65" t="s">
        <v>223</v>
      </c>
      <c r="B16" s="65" t="s">
        <v>221</v>
      </c>
      <c r="C16" s="61" t="s">
        <v>188</v>
      </c>
      <c r="D16" s="61" t="s">
        <v>189</v>
      </c>
    </row>
    <row r="17" spans="3:4" x14ac:dyDescent="0.35">
      <c r="C17" s="15" t="s">
        <v>216</v>
      </c>
      <c r="D17" s="15" t="s">
        <v>217</v>
      </c>
    </row>
  </sheetData>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0B2D-7261-4459-9085-8D2B382531B5}">
  <dimension ref="A1:B12"/>
  <sheetViews>
    <sheetView workbookViewId="0">
      <selection activeCell="H13" sqref="H13"/>
    </sheetView>
  </sheetViews>
  <sheetFormatPr defaultRowHeight="14.5" x14ac:dyDescent="0.35"/>
  <cols>
    <col min="1" max="1" width="10.81640625" customWidth="1"/>
    <col min="2" max="2" width="12" customWidth="1"/>
  </cols>
  <sheetData>
    <row r="1" spans="1:2" x14ac:dyDescent="0.35">
      <c r="A1" t="s">
        <v>22</v>
      </c>
      <c r="B1" t="s">
        <v>190</v>
      </c>
    </row>
    <row r="3" spans="1:2" x14ac:dyDescent="0.35">
      <c r="A3" s="46" t="s">
        <v>191</v>
      </c>
      <c r="B3" s="46">
        <f>SUMIF('Study Plan'!H$14:H$78, A3, 'Study Plan'!C$14:C$78)</f>
        <v>30</v>
      </c>
    </row>
    <row r="4" spans="1:2" x14ac:dyDescent="0.35">
      <c r="A4" s="46" t="s">
        <v>192</v>
      </c>
      <c r="B4" s="46">
        <f>SUMIF('Study Plan'!H$14:H$78, A4, 'Study Plan'!C$14:C$78)</f>
        <v>30</v>
      </c>
    </row>
    <row r="5" spans="1:2" x14ac:dyDescent="0.35">
      <c r="A5" s="46" t="s">
        <v>193</v>
      </c>
      <c r="B5" s="46">
        <f>SUMIF('Study Plan'!H$14:H$78, A5, 'Study Plan'!C$14:C$78)</f>
        <v>0</v>
      </c>
    </row>
    <row r="6" spans="1:2" x14ac:dyDescent="0.35">
      <c r="A6" s="46" t="s">
        <v>194</v>
      </c>
      <c r="B6" s="46">
        <f>SUMIF('Study Plan'!H$14:H$78, A6, 'Study Plan'!C$14:C$78)</f>
        <v>0</v>
      </c>
    </row>
    <row r="7" spans="1:2" x14ac:dyDescent="0.35">
      <c r="A7" s="46" t="s">
        <v>195</v>
      </c>
      <c r="B7" s="46">
        <f>SUMIF('Study Plan'!H$14:H$78, A7, 'Study Plan'!C$14:C$78)</f>
        <v>0</v>
      </c>
    </row>
    <row r="8" spans="1:2" x14ac:dyDescent="0.35">
      <c r="A8" s="46" t="s">
        <v>196</v>
      </c>
      <c r="B8" s="46">
        <f>SUMIF('Study Plan'!H$14:H$78, A8, 'Study Plan'!C$14:C$78)</f>
        <v>0</v>
      </c>
    </row>
    <row r="9" spans="1:2" x14ac:dyDescent="0.35">
      <c r="A9" s="46" t="s">
        <v>212</v>
      </c>
      <c r="B9" s="46">
        <f>SUMIF('Study Plan'!H$14:H$78, A9, 'Study Plan'!C$14:C$78)</f>
        <v>0</v>
      </c>
    </row>
    <row r="10" spans="1:2" x14ac:dyDescent="0.35">
      <c r="A10" s="46" t="s">
        <v>213</v>
      </c>
      <c r="B10" s="46">
        <f>SUMIF('Study Plan'!H$14:H$78, A10, 'Study Plan'!C$14:C$78)</f>
        <v>0</v>
      </c>
    </row>
    <row r="11" spans="1:2" ht="15" thickBot="1" x14ac:dyDescent="0.4">
      <c r="A11" s="47"/>
      <c r="B11" s="47"/>
    </row>
    <row r="12" spans="1:2" x14ac:dyDescent="0.35">
      <c r="A12" t="s">
        <v>197</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ColWidth="8.81640625" defaultRowHeight="14.5" x14ac:dyDescent="0.35"/>
  <cols>
    <col min="1" max="1" width="21.54296875" customWidth="1"/>
    <col min="2" max="2" width="25.81640625" customWidth="1"/>
    <col min="3" max="3" width="9.1796875" customWidth="1"/>
    <col min="4" max="4" width="35" customWidth="1"/>
    <col min="5" max="5" width="8.1796875" customWidth="1"/>
    <col min="8" max="8" width="43.453125" customWidth="1"/>
  </cols>
  <sheetData>
    <row r="1" spans="1:5" ht="18.5" x14ac:dyDescent="0.45">
      <c r="A1" s="87" t="s">
        <v>198</v>
      </c>
      <c r="B1" s="87"/>
      <c r="C1" s="87"/>
      <c r="D1" s="87"/>
    </row>
    <row r="2" spans="1:5" ht="18.5" x14ac:dyDescent="0.45">
      <c r="A2" s="13"/>
      <c r="B2" s="13"/>
      <c r="C2" s="13"/>
      <c r="D2" s="13"/>
    </row>
    <row r="4" spans="1:5" x14ac:dyDescent="0.35">
      <c r="A4" s="14" t="s">
        <v>199</v>
      </c>
      <c r="B4" s="14" t="s">
        <v>200</v>
      </c>
    </row>
    <row r="5" spans="1:5" ht="45" customHeight="1" x14ac:dyDescent="0.35">
      <c r="A5" s="25" t="s">
        <v>110</v>
      </c>
      <c r="B5" s="25" t="s">
        <v>111</v>
      </c>
      <c r="C5" s="26" t="s">
        <v>20</v>
      </c>
      <c r="D5" s="26" t="s">
        <v>201</v>
      </c>
      <c r="E5" s="26" t="s">
        <v>202</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203</v>
      </c>
      <c r="C21" s="27">
        <f>SUM(C6:C19)</f>
        <v>0</v>
      </c>
    </row>
    <row r="24" spans="1:5" x14ac:dyDescent="0.35">
      <c r="A24" s="14" t="s">
        <v>204</v>
      </c>
      <c r="B24" s="14" t="s">
        <v>200</v>
      </c>
    </row>
    <row r="25" spans="1:5" ht="43.4" customHeight="1" x14ac:dyDescent="0.35">
      <c r="A25" s="25" t="s">
        <v>110</v>
      </c>
      <c r="B25" s="25" t="s">
        <v>111</v>
      </c>
      <c r="C25" s="26" t="s">
        <v>20</v>
      </c>
      <c r="D25" s="26" t="s">
        <v>201</v>
      </c>
      <c r="E25" s="26" t="s">
        <v>202</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205</v>
      </c>
      <c r="C41" s="27">
        <f>SUM(C26:C39)</f>
        <v>0</v>
      </c>
    </row>
    <row r="43" spans="1:5" x14ac:dyDescent="0.35">
      <c r="B43" s="14" t="s">
        <v>206</v>
      </c>
      <c r="C43" s="27">
        <f>C21+C41</f>
        <v>0</v>
      </c>
      <c r="D43" s="28" t="s">
        <v>207</v>
      </c>
      <c r="E43" s="29">
        <f>'Study Plan'!$B$78+'Extension Semesters'!C43</f>
        <v>0</v>
      </c>
    </row>
    <row r="45" spans="1:5" ht="15" thickBot="1" x14ac:dyDescent="0.4"/>
    <row r="46" spans="1:5" x14ac:dyDescent="0.35">
      <c r="A46" s="32"/>
      <c r="B46" s="33"/>
      <c r="C46" s="33"/>
      <c r="D46" s="33"/>
      <c r="E46" s="34"/>
    </row>
    <row r="47" spans="1:5" ht="15" thickBot="1" x14ac:dyDescent="0.4">
      <c r="A47" s="35" t="s">
        <v>208</v>
      </c>
      <c r="B47" s="14"/>
      <c r="C47" s="36"/>
      <c r="E47" s="37"/>
    </row>
    <row r="48" spans="1:5" ht="15" thickBot="1" x14ac:dyDescent="0.4">
      <c r="A48" s="38"/>
      <c r="B48" s="39"/>
      <c r="C48" s="39"/>
      <c r="D48" s="39"/>
      <c r="E48" s="40"/>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F9BD35-0D5F-4836-967C-EA5A00AE67D4}">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A2326DBD-96DB-4F1A-9CAE-07085EC5C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582833-72D6-4DFD-9B14-F31DEB6515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Entry Advising Form</vt:lpstr>
      <vt:lpstr>Lists</vt:lpstr>
      <vt:lpstr>Workload Balance</vt:lpstr>
      <vt:lpstr>Extension Semesters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Ahrens, Mareike</dc:creator>
  <cp:keywords/>
  <dc:description/>
  <cp:lastModifiedBy>Abo Alatta, Nina</cp:lastModifiedBy>
  <cp:revision/>
  <dcterms:created xsi:type="dcterms:W3CDTF">2019-11-26T14:01:12Z</dcterms:created>
  <dcterms:modified xsi:type="dcterms:W3CDTF">2025-08-07T07:02:34Z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