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mc:AlternateContent xmlns:mc="http://schemas.openxmlformats.org/markup-compatibility/2006">
    <mc:Choice Requires="x15">
      <x15ac:absPath xmlns:x15ac="http://schemas.microsoft.com/office/spreadsheetml/2010/11/ac" url="https://constructoruniversity.sharepoint.com/sites/AcademicAdvising-AASInternalOnly/Shared Documents/AAS Internal Only/CURRENT CASES/Entry Advising Forms/F25/SUS Modules added/"/>
    </mc:Choice>
  </mc:AlternateContent>
  <xr:revisionPtr revIDLastSave="183" documentId="13_ncr:1_{03F4D2D9-4A10-4998-A599-7352009D0E52}" xr6:coauthVersionLast="47" xr6:coauthVersionMax="47" xr10:uidLastSave="{DAEA31B4-04E4-4876-B389-DE13617DA2A5}"/>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A18" i="1"/>
  <c r="F41" i="1"/>
  <c r="E41" i="1"/>
  <c r="A41" i="1"/>
  <c r="F40" i="1"/>
  <c r="E40" i="1"/>
  <c r="A40" i="1"/>
  <c r="F49" i="1"/>
  <c r="E49" i="1"/>
  <c r="F48" i="1"/>
  <c r="E48" i="1"/>
  <c r="F47" i="1"/>
  <c r="E47" i="1"/>
  <c r="F46" i="1"/>
  <c r="E46" i="1"/>
  <c r="F45" i="1"/>
  <c r="E45" i="1"/>
  <c r="F59" i="1" l="1"/>
  <c r="E59" i="1"/>
  <c r="F58" i="1"/>
  <c r="E58" i="1"/>
  <c r="F57" i="1"/>
  <c r="E57" i="1"/>
  <c r="F56" i="1"/>
  <c r="E56" i="1"/>
  <c r="F55" i="1"/>
  <c r="E55" i="1"/>
  <c r="F54" i="1"/>
  <c r="E54" i="1"/>
  <c r="F53" i="1"/>
  <c r="E53" i="1"/>
  <c r="A8" i="4"/>
  <c r="A5" i="4"/>
  <c r="B8" i="4"/>
  <c r="B5" i="4"/>
  <c r="B25" i="4"/>
  <c r="A25" i="4"/>
  <c r="B24" i="4"/>
  <c r="A24" i="4"/>
  <c r="F35" i="1"/>
  <c r="E35" i="1"/>
  <c r="F34" i="1"/>
  <c r="E34" i="1"/>
  <c r="F33" i="1"/>
  <c r="E33" i="1"/>
  <c r="F32" i="1"/>
  <c r="E32" i="1"/>
  <c r="F70" i="1"/>
  <c r="F69" i="1"/>
  <c r="E15" i="1"/>
  <c r="E16" i="1"/>
  <c r="E17" i="1"/>
  <c r="E18" i="1"/>
  <c r="E19" i="1"/>
  <c r="E14" i="1"/>
  <c r="E70" i="1"/>
  <c r="E69" i="1"/>
  <c r="F63" i="1"/>
  <c r="F64" i="1"/>
  <c r="F65" i="1"/>
  <c r="E63" i="1"/>
  <c r="E64" i="1"/>
  <c r="E65" i="1"/>
  <c r="F24" i="1"/>
  <c r="F27" i="1"/>
  <c r="F28" i="1"/>
  <c r="F26" i="1"/>
  <c r="E24" i="1"/>
  <c r="E27" i="1"/>
  <c r="E28" i="1"/>
  <c r="E26" i="1"/>
  <c r="E23" i="1"/>
  <c r="F23" i="1"/>
  <c r="F15" i="1"/>
  <c r="F16" i="1"/>
  <c r="F17" i="1"/>
  <c r="F18" i="1"/>
  <c r="F19" i="1"/>
  <c r="F14" i="1"/>
  <c r="C41" i="2"/>
  <c r="C21" i="2"/>
  <c r="C43" i="2"/>
  <c r="B73" i="1" l="1"/>
  <c r="E43" i="2" s="1"/>
  <c r="H73" i="1"/>
  <c r="D12" i="4"/>
  <c r="D14" i="4"/>
  <c r="J76" i="1" l="1"/>
  <c r="B8" i="3"/>
  <c r="B7" i="3"/>
  <c r="B6" i="3"/>
  <c r="B5" i="3"/>
  <c r="B4" i="3"/>
  <c r="B3" i="3"/>
  <c r="B9" i="3"/>
  <c r="B10" i="3"/>
  <c r="J74" i="1"/>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F53" authorId="0" shapeId="0" xr:uid="{1A4532CA-D85E-4374-AF5D-2BB082847286}">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0"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<sst xmlns="http://schemas.openxmlformats.org/spreadsheetml/2006/main" count="426" uniqueCount="215">
  <si>
    <t xml:space="preserve">Study Plan for </t>
  </si>
  <si>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</si>
  <si>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</si>
  <si>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</si>
  <si>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</si>
  <si>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</si>
  <si>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</si>
  <si>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</si>
  <si>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</si>
  <si>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</si>
  <si>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</si>
  <si>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</si>
  <si>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</si>
  <si>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</si>
  <si>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</si>
  <si>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</si>
  <si>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</si>
  <si>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</si>
  <si>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</si>
  <si>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</si>
  <si>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</si>
  <si>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</si>
  <si>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</si>
  <si>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</si>
  <si>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</si>
  <si>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</si>
  <si>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</si>
  <si>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</si>
  <si>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</si>
  <si>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</si>
  <si>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</si>
  <si>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</si>
  <si>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</si>
  <si>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</si>
  <si>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</si>
  <si>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</si>
  <si>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</si>
  <si>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</si>
  <si>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</si>
  <si>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</si>
  <si>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</si>
  <si>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</si>
  <si>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</si>
  <si>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</si>
  <si>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</si>
  <si>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</si>
  <si>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</si>
  <si>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</si>
  <si>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</si>
  <si>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</si>
  <si>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Fall xxxx/ Spring xxxx</t>
  </si>
  <si>
    <t xml:space="preserve">Total Credits required: 20 </t>
  </si>
  <si>
    <t xml:space="preserve">Spring xxxx </t>
  </si>
  <si>
    <t xml:space="preserve">Mathematical Concepts for the Sciences </t>
  </si>
  <si>
    <t>Module Number</t>
  </si>
  <si>
    <t>Module Name</t>
  </si>
  <si>
    <t>Workload CP</t>
  </si>
  <si>
    <t>Total</t>
  </si>
  <si>
    <t>Major: ESSMER</t>
  </si>
  <si>
    <t>Fundamentals of Earth Sciences</t>
  </si>
  <si>
    <t>Environmental Systems &amp; Global Change</t>
  </si>
  <si>
    <t>CH-310</t>
  </si>
  <si>
    <t>CH-311</t>
  </si>
  <si>
    <t>Microeconomics</t>
  </si>
  <si>
    <t>Macroeconomics</t>
  </si>
  <si>
    <t>Geochemistry of Environmental Systems</t>
  </si>
  <si>
    <t>Natural Resources &amp; Hazards</t>
  </si>
  <si>
    <t>Physics of Planet Earth</t>
  </si>
  <si>
    <t>Status</t>
  </si>
  <si>
    <t>m</t>
  </si>
  <si>
    <t>me</t>
  </si>
  <si>
    <t>Methods modules</t>
  </si>
  <si>
    <t>Logic</t>
  </si>
  <si>
    <t>Causation /Correlation</t>
  </si>
  <si>
    <t>Linear Model- Matrices/ Complex Problem Solving</t>
  </si>
  <si>
    <t>Statistics with R</t>
  </si>
  <si>
    <t>Econometrics</t>
  </si>
  <si>
    <t>CA-ESSMER-800-T</t>
  </si>
  <si>
    <t>CA-ESSMER-800-S</t>
  </si>
  <si>
    <t>CH-132</t>
  </si>
  <si>
    <t>CH-133</t>
  </si>
  <si>
    <t>CO-466</t>
  </si>
  <si>
    <t>CO-467</t>
  </si>
  <si>
    <t>CO-471</t>
  </si>
  <si>
    <t>CO-472</t>
  </si>
  <si>
    <t>CA-ESSMER-80X</t>
  </si>
  <si>
    <t>Choice Modules</t>
  </si>
  <si>
    <t xml:space="preserve"> Methods Modules</t>
  </si>
  <si>
    <t>Major Change option after 1 year based on free Choice module selection:</t>
  </si>
  <si>
    <t>Major Change option after 1 semester based on free Choice module selection:</t>
  </si>
  <si>
    <t>ESSMER does not offer a minor option</t>
  </si>
  <si>
    <t>Language &amp; Humanities Modules</t>
  </si>
  <si>
    <t>New Skills Modules</t>
  </si>
  <si>
    <t>Total Credits required: 20</t>
  </si>
  <si>
    <t>Total Credits required: 5</t>
  </si>
  <si>
    <t>Fall 2025</t>
  </si>
  <si>
    <t>Spring 2026</t>
  </si>
  <si>
    <t>Fall 2026</t>
  </si>
  <si>
    <t>Spring 2027</t>
  </si>
  <si>
    <t>Introduction to International Business</t>
  </si>
  <si>
    <t>CH-100</t>
  </si>
  <si>
    <t>CH-120</t>
  </si>
  <si>
    <t>CH-140</t>
  </si>
  <si>
    <t>CH-230</t>
  </si>
  <si>
    <t>CH-241</t>
  </si>
  <si>
    <t>CH-300</t>
  </si>
  <si>
    <t>CH-330</t>
  </si>
  <si>
    <t>CH-700</t>
  </si>
  <si>
    <t>General Biochemistry</t>
  </si>
  <si>
    <t>General &amp; Inorganic Chemistry</t>
  </si>
  <si>
    <t>Classical Physics</t>
  </si>
  <si>
    <t>Mathematical Modeling</t>
  </si>
  <si>
    <t>Programming in C/C++</t>
  </si>
  <si>
    <t>General Logistics</t>
  </si>
  <si>
    <t>Introduction to Data Science</t>
  </si>
  <si>
    <t>Free Choice Modules Fall</t>
  </si>
  <si>
    <t>CH-XXX</t>
  </si>
  <si>
    <t>Module No.</t>
  </si>
  <si>
    <t>Free Choice Modules Spring</t>
  </si>
  <si>
    <t>CH-101</t>
  </si>
  <si>
    <t>CH-121</t>
  </si>
  <si>
    <t>CH-141</t>
  </si>
  <si>
    <t>CH-231</t>
  </si>
  <si>
    <t>CH-240</t>
  </si>
  <si>
    <t>CH-301</t>
  </si>
  <si>
    <t>CH-331</t>
  </si>
  <si>
    <t>CH-701</t>
  </si>
  <si>
    <t>Module No.2</t>
  </si>
  <si>
    <t>General Cell Biology</t>
  </si>
  <si>
    <t>Introduction to Biotechnology</t>
  </si>
  <si>
    <t>Modern Physics</t>
  </si>
  <si>
    <t>Algorithms &amp; Data Structures</t>
  </si>
  <si>
    <t>General Industrial Engineering</t>
  </si>
  <si>
    <t>Introduction to Finance &amp; Accounting</t>
  </si>
  <si>
    <t>Introduction to Modern European History</t>
  </si>
  <si>
    <t>Data Structures &amp; Processing</t>
  </si>
  <si>
    <t>Minor Options</t>
  </si>
  <si>
    <t xml:space="preserve">Minor: </t>
  </si>
  <si>
    <t>Major Change Options after 1 semester</t>
  </si>
  <si>
    <t>GEM</t>
  </si>
  <si>
    <t>IBA</t>
  </si>
  <si>
    <t>IRPH</t>
  </si>
  <si>
    <t>Major Change Options after 1 year</t>
  </si>
  <si>
    <t>Introduction to International Relations Theory</t>
  </si>
  <si>
    <t>CH-320</t>
  </si>
  <si>
    <t>CH-321</t>
  </si>
  <si>
    <t>CTMS-MET-07</t>
  </si>
  <si>
    <t>CTMS-MET-03</t>
  </si>
  <si>
    <t>CTMS-SCI-15</t>
  </si>
  <si>
    <t>CTMS-MET-05</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</si>
  <si>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</si>
  <si>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</si>
  <si>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</si>
  <si>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</si>
  <si>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</si>
  <si>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</si>
  <si>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</si>
  <si>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</si>
  <si>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</si>
  <si>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</si>
  <si>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</si>
  <si>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</si>
  <si>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</si>
  <si>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</si>
  <si>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</si>
  <si>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</si>
  <si>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</si>
  <si>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</si>
  <si>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</si>
  <si>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CTNS-NSK-01/02</t>
  </si>
  <si>
    <t xml:space="preserve">CTNS-NSK-03/04  </t>
  </si>
  <si>
    <t xml:space="preserve">CTNS-NSK-07/08 </t>
  </si>
  <si>
    <t>Argumentation, Data Visualization &amp; Communication</t>
  </si>
  <si>
    <t>CTNS-NSK-05/06</t>
  </si>
  <si>
    <t>CTNS-CIP-10/ CTNS-NSK-09</t>
  </si>
  <si>
    <t>Community Impact Project/ Agency, Leadership &amp; Accountability</t>
  </si>
  <si>
    <t>CTNS-CIP-10: Fall xxxx or Spring xxxx CTNS-NSK-09: Spring xxxx</t>
  </si>
  <si>
    <t>Function in the curriculum (Choice, Core, Methods, New Skills, Language/ Humanities)</t>
  </si>
  <si>
    <t>CTMS-MAT-07</t>
  </si>
  <si>
    <t>Applied Statistics with R</t>
  </si>
  <si>
    <t>Chemistry for Natural Sciences</t>
  </si>
  <si>
    <t>Advanced Field Labs</t>
  </si>
  <si>
    <t>CH-221</t>
  </si>
  <si>
    <t>Mathematical &amp; Physical Foundations of Robotics I</t>
  </si>
  <si>
    <t>CH-233</t>
  </si>
  <si>
    <t>Mathematical Foundations of CS</t>
  </si>
  <si>
    <t>SDT-104</t>
  </si>
  <si>
    <t xml:space="preserve">CH-152 </t>
  </si>
  <si>
    <t>CH-212</t>
  </si>
  <si>
    <t>Foundations of Communications and Electronics</t>
  </si>
  <si>
    <t>CH-222</t>
  </si>
  <si>
    <t>Mathematical &amp; Physical Foundations of Robotics II</t>
  </si>
  <si>
    <t>CH-234</t>
  </si>
  <si>
    <t>Digital Systems &amp; Computer Architecture</t>
  </si>
  <si>
    <t>SDT-103</t>
  </si>
  <si>
    <t>Development in JVM Languages</t>
  </si>
  <si>
    <t>Fall 2027</t>
  </si>
  <si>
    <t>Spring 2028</t>
  </si>
  <si>
    <t>Introduction to the Social Sciences I</t>
  </si>
  <si>
    <t>Introduction to the Social Sciences II</t>
  </si>
  <si>
    <t>Concepts in Public Economics and Sustainable Management of Natural Risks</t>
  </si>
  <si>
    <t>CO-473</t>
  </si>
  <si>
    <t>Environmental and Resource Economics</t>
  </si>
  <si>
    <t>CO-621</t>
  </si>
  <si>
    <t>SDT-105</t>
  </si>
  <si>
    <t>Scientific Programming with Python</t>
  </si>
  <si>
    <t>Industrial Programming with Python</t>
  </si>
  <si>
    <t>SUS-101  </t>
  </si>
  <si>
    <t xml:space="preserve">Introduction to Sustainability </t>
  </si>
  <si>
    <t>SUS-102</t>
  </si>
  <si>
    <t xml:space="preserve">Global Change and Systems Thinking </t>
  </si>
  <si>
    <r>
      <t xml:space="preserve">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t>
    </r>
    <r>
      <rPr>
        <b/>
        <sz val="11"/>
        <color theme="1"/>
        <rFont val="Calibri"/>
        <family val="2"/>
        <scheme val="minor"/>
      </rPr>
      <t>03.09.2025</t>
    </r>
    <r>
      <rPr>
        <sz val="11"/>
        <color theme="1"/>
        <rFont val="Calibri"/>
        <family val="2"/>
        <scheme val="minor"/>
      </rPr>
      <t>. If you have already started learning German, you will need to take a placement test to ensure you are allocated your correct level.</t>
    </r>
  </si>
  <si>
    <t>Fall 2028</t>
  </si>
  <si>
    <t>Spring 2029</t>
  </si>
  <si>
    <t>AAS contact /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</si>
</sst>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sz val="11"/>
      <color rgb="FF143264"/>
      <name val="Calibri"/>
      <family val="2"/>
      <scheme val="minor"/>
    </font>
    <font>
      <b/>
      <sz val="11"/>
      <color rgb="FFFF0000"/>
      <name val="Calibri"/>
      <family val="2"/>
      <scheme val="minor"/>
    </font>
    <font>
      <b/>
      <sz val="11"/>
      <name val="Calibri"/>
      <family val="2"/>
      <scheme val="minor"/>
    </font>
    <font>
      <b/>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s>
  <borders count="1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medium">
        <color indexed="64"/>
      </bottom>
      <diagonal/>
    </border>
  </borders>
  <cellStyleXfs count="1">
    <xf numFmtId="0" fontId="0" fillId="0" borderId="0"/>
  </cellStyleXfs>
  <cellXfs count="93">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1" fontId="0" fillId="5" borderId="2" xfId="0" applyNumberForma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14"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13" fillId="3" borderId="2" xfId="0" applyNumberFormat="1" applyFont="1" applyFill="1" applyBorder="1" applyAlignment="1">
      <alignment wrapText="1"/>
    </xf>
    <xf numFmtId="0" fontId="0" fillId="0" borderId="2" xfId="0" applyBorder="1"/>
    <xf numFmtId="0" fontId="0" fillId="0" borderId="15" xfId="0" applyBorder="1"/>
    <xf numFmtId="0" fontId="3" fillId="2" borderId="3" xfId="0" applyFont="1" applyFill="1" applyBorder="1"/>
    <xf numFmtId="1" fontId="0" fillId="8" borderId="2" xfId="0" applyNumberFormat="1" applyFill="1" applyBorder="1" applyAlignment="1" applyProtection="1">
      <alignment wrapText="1"/>
      <protection locked="0"/>
    </xf>
    <xf numFmtId="2" fontId="0" fillId="8" borderId="2" xfId="0" applyNumberFormat="1" applyFill="1" applyBorder="1" applyAlignment="1" applyProtection="1">
      <alignment wrapText="1"/>
      <protection locked="0"/>
    </xf>
    <xf numFmtId="2" fontId="0" fillId="8" borderId="2" xfId="0" applyNumberFormat="1" applyFill="1" applyBorder="1" applyAlignment="1">
      <alignment wrapText="1"/>
    </xf>
    <xf numFmtId="0" fontId="0" fillId="8" borderId="2" xfId="0" applyFill="1" applyBorder="1" applyAlignment="1" applyProtection="1">
      <alignment wrapText="1"/>
      <protection locked="0"/>
    </xf>
    <xf numFmtId="0" fontId="0" fillId="3" borderId="2" xfId="0" applyFill="1" applyBorder="1"/>
    <xf numFmtId="0" fontId="0" fillId="5" borderId="2" xfId="0" applyFill="1" applyBorder="1"/>
    <xf numFmtId="0" fontId="0" fillId="0" borderId="0" xfId="0" applyAlignment="1">
      <alignment wrapText="1"/>
    </xf>
    <xf numFmtId="1" fontId="0" fillId="5" borderId="2" xfId="0" applyNumberFormat="1" applyFill="1" applyBorder="1"/>
    <xf numFmtId="0" fontId="13" fillId="0" borderId="0" xfId="0" applyFont="1"/>
    <xf numFmtId="0" fontId="14" fillId="0" borderId="0" xfId="0" applyFont="1"/>
    <xf numFmtId="1" fontId="0" fillId="5" borderId="2" xfId="0" applyNumberFormat="1" applyFill="1" applyBorder="1" applyAlignment="1">
      <alignment wrapText="1"/>
    </xf>
    <xf numFmtId="1" fontId="0" fillId="8" borderId="2" xfId="0" applyNumberFormat="1" applyFill="1" applyBorder="1" applyAlignment="1">
      <alignment wrapText="1"/>
    </xf>
    <xf numFmtId="1" fontId="0" fillId="8" borderId="2" xfId="0" applyNumberFormat="1" applyFill="1" applyBorder="1"/>
    <xf numFmtId="0" fontId="15" fillId="0" borderId="0" xfId="0" applyFont="1"/>
    <xf numFmtId="0" fontId="16" fillId="0" borderId="0" xfId="0" applyFont="1"/>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3" fillId="0" borderId="0" xfId="0" applyFont="1" applyAlignment="1">
      <alignment horizontal="center"/>
    </xf>
    <xf numFmtId="0" fontId="17" fillId="2" borderId="3" xfId="0" applyFont="1" applyFill="1" applyBorder="1"/>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11</xdr:row>
      <xdr:rowOff>176388</xdr:rowOff>
    </xdr:to>
    <xdr:sp macro="" textlink="">
      <xdr:nvSpPr>
        <xdr:cNvPr id="2" name="TextBox 1">
          <a:extLst>
            <a:ext uri="{FF2B5EF4-FFF2-40B4-BE49-F238E27FC236}">
              <a16:creationId xmlns:a16="http://schemas.microsoft.com/office/drawing/2014/main" id="{91CE57DA-119D-453E-8F78-6C90F68F5D2D}"/>
            </a:ext>
          </a:extLst>
        </xdr:cNvPr>
        <xdr:cNvSpPr txBox="1"/>
      </xdr:nvSpPr>
      <xdr:spPr>
        <a:xfrm>
          <a:off x="6793089" y="391583"/>
          <a:ext cx="4665133" cy="1852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2025 semester is from 25.08. to 03.09.2025.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2043D2-3D4D-4BFA-AED0-4300A636F3FE}" name="Table1" displayName="Table1" ref="A1:D17" totalsRowShown="0">
  <autoFilter ref="A1:D17" xr:uid="{F73068C4-EFF2-41D8-AFFC-290EEDA9E127}"/>
  <tableColumns count="4">
    <tableColumn id="1" xr3:uid="{5BBD2332-12BC-4F22-AD4D-7FCE8E29EDE2}" name="Module No."/>
    <tableColumn id="2" xr3:uid="{2AEB5A86-CAC9-431A-9A69-0296DD421ADB}" name="Free Choice Modules Fall"/>
    <tableColumn id="3" xr3:uid="{0D706215-77F4-41FA-9699-FEF539DBDE12}" name="Module No.2"/>
    <tableColumn id="4" xr3:uid="{C0AB6743-0B9E-4E0F-B883-B1C07408419D}" name="Free Choice Modules Spring"/>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C01156-CC6F-4C92-8D61-9AC95ACFAC62}" name="Table2" displayName="Table2" ref="F1:F4" totalsRowShown="0">
  <autoFilter ref="F1:F4" xr:uid="{27C3DF02-1C6F-469D-8FA8-D1A4F86A7308}"/>
  <tableColumns count="1">
    <tableColumn id="1" xr3:uid="{8CCF176D-2F3B-42A6-A9B0-9E5EB6F34B54}" name="Minor Options"/>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05DD2C-2185-4843-B9AD-C744D94BD718}" name="Table3" displayName="Table3" ref="H1:H4" totalsRowShown="0">
  <autoFilter ref="H1:H4" xr:uid="{A1B89B4F-2B39-46AC-9505-0AD7F86414A9}"/>
  <tableColumns count="1">
    <tableColumn id="1" xr3:uid="{678B949F-5752-49F7-B646-CBDAA923953B}" name="Major Change Options after 1 semester"/>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047E25-6788-4456-830F-0E3615C83914}" name="Table4" displayName="Table4" ref="I1:I4" totalsRowShown="0">
  <autoFilter ref="I1:I4" xr:uid="{4CF782D9-2EF8-43B7-BEC6-D4DEFB52AAF5}"/>
  <tableColumns count="1">
    <tableColumn id="1" xr3:uid="{58D05434-F849-43FF-A685-428115E30873}" name="Major Change Options after 1 year"/>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8"/>
  <sheetViews>
    <sheetView tabSelected="1" zoomScale="70" zoomScaleNormal="70" workbookViewId="0">
      <selection activeCell="K6" sqref="K6"/>
    </sheetView>
  </sheetViews>
  <sheetFormatPr defaultColWidth="8.81640625" defaultRowHeight="14.5" x14ac:dyDescent="0.35"/>
  <cols>
    <col min="1" max="1" width="25.81640625" customWidth="1"/>
    <col min="2" max="2" width="44.81640625" customWidth="1"/>
    <col min="3" max="3" width="10.90625" customWidth="1"/>
    <col min="4" max="4" width="13" customWidth="1"/>
    <col min="8" max="8" width="35.6328125" customWidth="1"/>
    <col min="9" max="9" width="24.81640625" customWidth="1"/>
    <col min="10" max="10" width="14.1796875" customWidth="1"/>
    <col min="11" max="11" width="13.1796875" customWidth="1"/>
  </cols>
  <sheetData>
    <row r="1" spans="1:10" ht="21" customHeight="1" x14ac:dyDescent="0.45">
      <c r="A1" s="47" t="s">
        <v>0</v>
      </c>
      <c r="B1" s="63" t="s">
        <v>1</v>
      </c>
      <c r="C1" s="63"/>
      <c r="D1" s="63"/>
      <c r="E1" s="2"/>
      <c r="F1" s="2"/>
      <c r="G1" s="2"/>
      <c r="H1" s="22" t="s">
        <v>58</v>
      </c>
      <c r="I1" s="22" t="s">
        <v>27</v>
      </c>
      <c r="J1" s="3"/>
    </row>
    <row r="2" spans="1:10" ht="14.5" customHeight="1" x14ac:dyDescent="0.35">
      <c r="A2" s="92" t="s">
        <v>214</v>
      </c>
      <c r="B2" s="73"/>
      <c r="C2" s="73"/>
      <c r="D2" s="73"/>
      <c r="H2" s="73" t="s">
        <v>28</v>
      </c>
      <c r="I2" s="73"/>
      <c r="J2" s="1"/>
    </row>
    <row r="3" spans="1:10" ht="21.75" customHeight="1" x14ac:dyDescent="0.35">
      <c r="H3" s="31" t="s">
        <v>29</v>
      </c>
      <c r="I3" s="31" t="s">
        <v>30</v>
      </c>
      <c r="J3" s="1"/>
    </row>
    <row r="4" spans="1:10" ht="29.25" customHeight="1" thickBot="1" x14ac:dyDescent="0.6">
      <c r="A4" s="6" t="s">
        <v>2</v>
      </c>
      <c r="B4" s="4"/>
      <c r="C4" s="4"/>
      <c r="D4" s="4"/>
      <c r="E4" s="4"/>
      <c r="F4" s="4"/>
      <c r="G4" s="4"/>
      <c r="H4" s="4"/>
      <c r="I4" s="4"/>
      <c r="J4" s="5"/>
    </row>
    <row r="5" spans="1:10" ht="29.25" customHeight="1" thickBot="1" x14ac:dyDescent="0.4">
      <c r="A5" s="80" t="s">
        <v>150</v>
      </c>
      <c r="B5" s="80"/>
      <c r="C5" s="80"/>
      <c r="D5" s="80"/>
      <c r="E5" s="80"/>
      <c r="F5" s="80"/>
      <c r="G5" s="80"/>
      <c r="H5" s="80"/>
      <c r="I5" s="80"/>
      <c r="J5" s="81"/>
    </row>
    <row r="6" spans="1:10" ht="30.75" customHeight="1" x14ac:dyDescent="0.35">
      <c r="A6" s="78" t="s">
        <v>31</v>
      </c>
      <c r="B6" s="78"/>
      <c r="C6" s="78"/>
      <c r="D6" s="78"/>
      <c r="E6" s="78"/>
      <c r="F6" s="78"/>
      <c r="G6" s="78"/>
      <c r="H6" s="78"/>
      <c r="I6" s="78"/>
      <c r="J6" s="79"/>
    </row>
    <row r="7" spans="1:10" ht="31.5" customHeight="1" x14ac:dyDescent="0.35">
      <c r="A7" s="74" t="s">
        <v>32</v>
      </c>
      <c r="B7" s="74"/>
      <c r="C7" s="74"/>
      <c r="D7" s="74"/>
      <c r="E7" s="74"/>
      <c r="F7" s="74"/>
      <c r="G7" s="74"/>
      <c r="H7" s="74"/>
      <c r="I7" s="74"/>
      <c r="J7" s="75"/>
    </row>
    <row r="8" spans="1:10" ht="31.5" customHeight="1" x14ac:dyDescent="0.35">
      <c r="A8" s="74" t="s">
        <v>18</v>
      </c>
      <c r="B8" s="74"/>
      <c r="C8" s="74"/>
      <c r="D8" s="74"/>
      <c r="E8" s="74"/>
      <c r="F8" s="74"/>
      <c r="G8" s="74"/>
      <c r="H8" s="74"/>
      <c r="I8" s="74"/>
      <c r="J8" s="75"/>
    </row>
    <row r="9" spans="1:10" ht="14.5" customHeight="1" x14ac:dyDescent="0.35">
      <c r="A9" s="74" t="s">
        <v>43</v>
      </c>
      <c r="B9" s="74"/>
      <c r="C9" s="74"/>
      <c r="D9" s="74"/>
      <c r="E9" s="74"/>
      <c r="F9" s="74"/>
      <c r="G9" s="74"/>
      <c r="H9" s="74"/>
      <c r="I9" s="74"/>
      <c r="J9" s="75"/>
    </row>
    <row r="10" spans="1:10" ht="14.5" customHeight="1" thickBot="1" x14ac:dyDescent="0.4">
      <c r="A10" s="76"/>
      <c r="B10" s="76"/>
      <c r="C10" s="76"/>
      <c r="D10" s="76"/>
      <c r="E10" s="76"/>
      <c r="F10" s="76"/>
      <c r="G10" s="76"/>
      <c r="H10" s="76"/>
      <c r="I10" s="76"/>
      <c r="J10" s="77"/>
    </row>
    <row r="11" spans="1:10" ht="14.25" customHeight="1" x14ac:dyDescent="0.35">
      <c r="A11" s="12"/>
      <c r="B11" s="12"/>
      <c r="C11" s="12"/>
      <c r="D11" s="12"/>
      <c r="E11" s="12"/>
      <c r="F11" s="12"/>
      <c r="G11" s="12"/>
      <c r="H11" s="12"/>
      <c r="I11" s="12"/>
      <c r="J11" s="12"/>
    </row>
    <row r="12" spans="1:10" ht="18.5" x14ac:dyDescent="0.45">
      <c r="B12" s="13" t="s">
        <v>7</v>
      </c>
      <c r="C12" s="13"/>
      <c r="D12" s="13"/>
      <c r="H12" s="14" t="s">
        <v>13</v>
      </c>
    </row>
    <row r="13" spans="1:10" ht="29" x14ac:dyDescent="0.35">
      <c r="A13" s="10" t="s">
        <v>4</v>
      </c>
      <c r="B13" s="11" t="s">
        <v>5</v>
      </c>
      <c r="C13" s="11" t="s">
        <v>45</v>
      </c>
      <c r="D13" s="10" t="s">
        <v>46</v>
      </c>
      <c r="E13" s="10" t="s">
        <v>3</v>
      </c>
      <c r="F13" s="10" t="s">
        <v>19</v>
      </c>
      <c r="G13" s="10" t="s">
        <v>68</v>
      </c>
      <c r="H13" s="10" t="s">
        <v>6</v>
      </c>
    </row>
    <row r="14" spans="1:10" x14ac:dyDescent="0.35">
      <c r="A14" s="8" t="s">
        <v>79</v>
      </c>
      <c r="B14" s="7" t="s">
        <v>59</v>
      </c>
      <c r="C14" s="42">
        <v>7.5</v>
      </c>
      <c r="D14" s="9" t="s">
        <v>47</v>
      </c>
      <c r="E14" s="42" t="str">
        <f>IF(D14="Earned",C14,"")</f>
        <v/>
      </c>
      <c r="F14" s="42" t="str">
        <f>IF(D14="Planned",C14,"")</f>
        <v/>
      </c>
      <c r="G14" s="42" t="s">
        <v>69</v>
      </c>
      <c r="H14" s="7" t="s">
        <v>95</v>
      </c>
    </row>
    <row r="15" spans="1:10" x14ac:dyDescent="0.35">
      <c r="A15" s="8" t="s">
        <v>80</v>
      </c>
      <c r="B15" s="7" t="s">
        <v>60</v>
      </c>
      <c r="C15" s="42">
        <v>7.5</v>
      </c>
      <c r="D15" s="9" t="s">
        <v>47</v>
      </c>
      <c r="E15" s="42" t="str">
        <f t="shared" ref="E15:E19" si="0">IF(D15="Earned",C15,"")</f>
        <v/>
      </c>
      <c r="F15" s="42" t="str">
        <f t="shared" ref="F15:F19" si="1">IF(D15="Planned",C15,"")</f>
        <v/>
      </c>
      <c r="G15" s="42" t="s">
        <v>69</v>
      </c>
      <c r="H15" s="7" t="s">
        <v>96</v>
      </c>
    </row>
    <row r="16" spans="1:10" x14ac:dyDescent="0.35">
      <c r="A16" s="8" t="s">
        <v>61</v>
      </c>
      <c r="B16" s="7" t="s">
        <v>63</v>
      </c>
      <c r="C16" s="42">
        <v>7.5</v>
      </c>
      <c r="D16" s="9" t="s">
        <v>47</v>
      </c>
      <c r="E16" s="42" t="str">
        <f t="shared" si="0"/>
        <v/>
      </c>
      <c r="F16" s="42" t="str">
        <f t="shared" si="1"/>
        <v/>
      </c>
      <c r="G16" s="42" t="s">
        <v>69</v>
      </c>
      <c r="H16" s="7" t="s">
        <v>95</v>
      </c>
    </row>
    <row r="17" spans="1:10" x14ac:dyDescent="0.35">
      <c r="A17" s="8" t="s">
        <v>62</v>
      </c>
      <c r="B17" s="7" t="s">
        <v>64</v>
      </c>
      <c r="C17" s="42">
        <v>7.5</v>
      </c>
      <c r="D17" s="9" t="s">
        <v>47</v>
      </c>
      <c r="E17" s="42" t="str">
        <f t="shared" si="0"/>
        <v/>
      </c>
      <c r="F17" s="42" t="str">
        <f t="shared" si="1"/>
        <v/>
      </c>
      <c r="G17" s="42" t="s">
        <v>69</v>
      </c>
      <c r="H17" s="7" t="s">
        <v>96</v>
      </c>
    </row>
    <row r="18" spans="1:10" x14ac:dyDescent="0.35">
      <c r="A18" s="58"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C/C++","CH-230",IF(B18="Introduction to Computer Science","CH-232",IF(B18="General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with Python","SDT-104",IF(B18="Industrial Programming with Python","SDT-105",IF(B18="Introduction to Sustainability ","SUS-101",)))))))))))))))))))))))</f>
        <v>CH-XXX</v>
      </c>
      <c r="B18" s="23" t="s">
        <v>48</v>
      </c>
      <c r="C18" s="43">
        <v>7.5</v>
      </c>
      <c r="D18" s="25" t="s">
        <v>47</v>
      </c>
      <c r="E18" s="43" t="str">
        <f t="shared" si="0"/>
        <v/>
      </c>
      <c r="F18" s="43" t="str">
        <f t="shared" si="1"/>
        <v/>
      </c>
      <c r="G18" s="43" t="s">
        <v>70</v>
      </c>
      <c r="H18" s="24" t="s">
        <v>95</v>
      </c>
    </row>
    <row r="19" spans="1:10" ht="15.5" customHeight="1" x14ac:dyDescent="0.35">
      <c r="A19" s="58"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Structures","SDT-102",IF(B19="Global Change and Systems Thinking ","SUS-102",)))))))))))))))))))))))</f>
        <v>CH-XXX</v>
      </c>
      <c r="B19" s="23" t="s">
        <v>48</v>
      </c>
      <c r="C19" s="43">
        <v>7.5</v>
      </c>
      <c r="D19" s="25" t="s">
        <v>47</v>
      </c>
      <c r="E19" s="43" t="str">
        <f t="shared" si="0"/>
        <v/>
      </c>
      <c r="F19" s="43" t="str">
        <f t="shared" si="1"/>
        <v/>
      </c>
      <c r="G19" s="43" t="s">
        <v>70</v>
      </c>
      <c r="H19" s="24" t="s">
        <v>96</v>
      </c>
      <c r="J19" s="54"/>
    </row>
    <row r="21" spans="1:10" ht="18.5" x14ac:dyDescent="0.45">
      <c r="B21" s="13" t="s">
        <v>8</v>
      </c>
      <c r="C21" s="13"/>
      <c r="D21" s="13"/>
      <c r="H21" s="14" t="s">
        <v>13</v>
      </c>
    </row>
    <row r="22" spans="1:10" ht="29" x14ac:dyDescent="0.35">
      <c r="A22" s="10" t="s">
        <v>4</v>
      </c>
      <c r="B22" s="11" t="s">
        <v>5</v>
      </c>
      <c r="C22" s="11"/>
      <c r="D22" s="11"/>
      <c r="E22" s="10" t="s">
        <v>3</v>
      </c>
      <c r="F22" s="10" t="s">
        <v>19</v>
      </c>
      <c r="G22" s="10" t="s">
        <v>68</v>
      </c>
      <c r="H22" s="10" t="s">
        <v>6</v>
      </c>
    </row>
    <row r="23" spans="1:10" x14ac:dyDescent="0.35">
      <c r="A23" s="8" t="s">
        <v>81</v>
      </c>
      <c r="B23" s="7" t="s">
        <v>65</v>
      </c>
      <c r="C23" s="42">
        <v>7.5</v>
      </c>
      <c r="D23" s="9" t="s">
        <v>48</v>
      </c>
      <c r="E23" s="42" t="str">
        <f>IF(D23="Earned",C23,"")</f>
        <v/>
      </c>
      <c r="F23" s="42" t="str">
        <f>IF(D23="Planned",C23, "")</f>
        <v/>
      </c>
      <c r="G23" s="42" t="s">
        <v>69</v>
      </c>
      <c r="H23" s="7" t="s">
        <v>23</v>
      </c>
    </row>
    <row r="24" spans="1:10" x14ac:dyDescent="0.35">
      <c r="A24" s="8" t="s">
        <v>82</v>
      </c>
      <c r="B24" s="7" t="s">
        <v>66</v>
      </c>
      <c r="C24" s="42">
        <v>7.5</v>
      </c>
      <c r="D24" s="9" t="s">
        <v>48</v>
      </c>
      <c r="E24" s="42" t="str">
        <f t="shared" ref="E24:E28" si="2">IF(D24="Earned",C24,"")</f>
        <v/>
      </c>
      <c r="F24" s="42" t="str">
        <f t="shared" ref="F24:F28" si="3">IF(D24="Planned",C24, "")</f>
        <v/>
      </c>
      <c r="G24" s="42" t="s">
        <v>69</v>
      </c>
      <c r="H24" s="7" t="s">
        <v>24</v>
      </c>
    </row>
    <row r="25" spans="1:10" x14ac:dyDescent="0.35">
      <c r="A25" s="8" t="s">
        <v>83</v>
      </c>
      <c r="B25" s="7" t="s">
        <v>67</v>
      </c>
      <c r="C25" s="42">
        <v>7.5</v>
      </c>
      <c r="D25" s="9" t="s">
        <v>48</v>
      </c>
      <c r="E25" s="42"/>
      <c r="F25" s="42"/>
      <c r="G25" s="42" t="s">
        <v>69</v>
      </c>
      <c r="H25" s="7" t="s">
        <v>23</v>
      </c>
    </row>
    <row r="26" spans="1:10" x14ac:dyDescent="0.35">
      <c r="A26" s="8" t="s">
        <v>84</v>
      </c>
      <c r="B26" s="7" t="s">
        <v>181</v>
      </c>
      <c r="C26" s="42">
        <v>7.5</v>
      </c>
      <c r="D26" s="9" t="s">
        <v>48</v>
      </c>
      <c r="E26" s="42" t="str">
        <f>IF(D26="Earned",C26,"")</f>
        <v/>
      </c>
      <c r="F26" s="42" t="str">
        <f>IF(D26="Planned",C26, "")</f>
        <v/>
      </c>
      <c r="G26" s="42" t="s">
        <v>69</v>
      </c>
      <c r="H26" s="7" t="s">
        <v>52</v>
      </c>
    </row>
    <row r="27" spans="1:10" ht="29" x14ac:dyDescent="0.35">
      <c r="A27" s="8" t="s">
        <v>201</v>
      </c>
      <c r="B27" s="7" t="s">
        <v>200</v>
      </c>
      <c r="C27" s="42">
        <v>7.5</v>
      </c>
      <c r="D27" s="9" t="s">
        <v>48</v>
      </c>
      <c r="E27" s="42" t="str">
        <f t="shared" si="2"/>
        <v/>
      </c>
      <c r="F27" s="42" t="str">
        <f t="shared" si="3"/>
        <v/>
      </c>
      <c r="G27" s="42" t="s">
        <v>69</v>
      </c>
      <c r="H27" s="7" t="s">
        <v>23</v>
      </c>
    </row>
    <row r="28" spans="1:10" x14ac:dyDescent="0.35">
      <c r="A28" s="8" t="s">
        <v>203</v>
      </c>
      <c r="B28" s="7" t="s">
        <v>202</v>
      </c>
      <c r="C28" s="42">
        <v>7.5</v>
      </c>
      <c r="D28" s="9" t="s">
        <v>48</v>
      </c>
      <c r="E28" s="42" t="str">
        <f t="shared" si="2"/>
        <v/>
      </c>
      <c r="F28" s="42" t="str">
        <f t="shared" si="3"/>
        <v/>
      </c>
      <c r="G28" s="42" t="s">
        <v>69</v>
      </c>
      <c r="H28" s="7" t="s">
        <v>24</v>
      </c>
    </row>
    <row r="30" spans="1:10" ht="18.5" x14ac:dyDescent="0.45">
      <c r="B30" s="13" t="s">
        <v>71</v>
      </c>
      <c r="C30" s="13"/>
      <c r="D30" s="13"/>
      <c r="H30" s="14" t="s">
        <v>51</v>
      </c>
    </row>
    <row r="31" spans="1:10" ht="29" x14ac:dyDescent="0.35">
      <c r="A31" s="10" t="s">
        <v>4</v>
      </c>
      <c r="B31" s="11" t="s">
        <v>5</v>
      </c>
      <c r="C31" s="11"/>
      <c r="D31" s="11"/>
      <c r="E31" s="10" t="s">
        <v>3</v>
      </c>
      <c r="F31" s="10" t="s">
        <v>19</v>
      </c>
      <c r="G31" s="10" t="s">
        <v>68</v>
      </c>
      <c r="H31" s="10" t="s">
        <v>6</v>
      </c>
    </row>
    <row r="32" spans="1:10" x14ac:dyDescent="0.35">
      <c r="A32" s="8" t="s">
        <v>178</v>
      </c>
      <c r="B32" s="7" t="s">
        <v>53</v>
      </c>
      <c r="C32" s="44">
        <v>5</v>
      </c>
      <c r="D32" s="9" t="s">
        <v>48</v>
      </c>
      <c r="E32" s="42" t="str">
        <f>IF(D32="Earned",C32,"")</f>
        <v/>
      </c>
      <c r="F32" s="42" t="str">
        <f>IF(D32="Planned",C32,"")</f>
        <v/>
      </c>
      <c r="G32" s="42" t="s">
        <v>69</v>
      </c>
      <c r="H32" s="7" t="s">
        <v>95</v>
      </c>
    </row>
    <row r="33" spans="1:11" x14ac:dyDescent="0.35">
      <c r="A33" s="8" t="s">
        <v>147</v>
      </c>
      <c r="B33" s="7" t="s">
        <v>179</v>
      </c>
      <c r="C33" s="44">
        <v>5</v>
      </c>
      <c r="D33" s="9" t="s">
        <v>48</v>
      </c>
      <c r="E33" s="42" t="str">
        <f t="shared" ref="E33:E35" si="4">IF(D33="Earned",C33,"")</f>
        <v/>
      </c>
      <c r="F33" s="42" t="str">
        <f t="shared" ref="F33:F35" si="5">IF(D33="Planned",C33,"")</f>
        <v/>
      </c>
      <c r="G33" s="42" t="s">
        <v>69</v>
      </c>
      <c r="H33" s="7" t="s">
        <v>96</v>
      </c>
    </row>
    <row r="34" spans="1:11" x14ac:dyDescent="0.35">
      <c r="A34" s="8" t="s">
        <v>148</v>
      </c>
      <c r="B34" s="8" t="s">
        <v>180</v>
      </c>
      <c r="C34" s="44">
        <v>5</v>
      </c>
      <c r="D34" s="9" t="s">
        <v>48</v>
      </c>
      <c r="E34" s="42" t="str">
        <f t="shared" si="4"/>
        <v/>
      </c>
      <c r="F34" s="42" t="str">
        <f t="shared" si="5"/>
        <v/>
      </c>
      <c r="G34" s="42" t="s">
        <v>69</v>
      </c>
      <c r="H34" s="7" t="s">
        <v>23</v>
      </c>
    </row>
    <row r="35" spans="1:11" x14ac:dyDescent="0.35">
      <c r="A35" s="8" t="s">
        <v>149</v>
      </c>
      <c r="B35" s="7" t="s">
        <v>76</v>
      </c>
      <c r="C35" s="44">
        <v>5</v>
      </c>
      <c r="D35" s="9" t="s">
        <v>48</v>
      </c>
      <c r="E35" s="42" t="str">
        <f t="shared" si="4"/>
        <v/>
      </c>
      <c r="F35" s="42" t="str">
        <f t="shared" si="5"/>
        <v/>
      </c>
      <c r="G35" s="42" t="s">
        <v>69</v>
      </c>
      <c r="H35" s="7" t="s">
        <v>24</v>
      </c>
    </row>
    <row r="38" spans="1:11" ht="18.5" x14ac:dyDescent="0.45">
      <c r="B38" s="13" t="s">
        <v>91</v>
      </c>
      <c r="H38" s="14" t="s">
        <v>94</v>
      </c>
    </row>
    <row r="39" spans="1:11" ht="29" x14ac:dyDescent="0.35">
      <c r="A39" s="10" t="s">
        <v>4</v>
      </c>
      <c r="B39" s="11" t="s">
        <v>5</v>
      </c>
      <c r="C39" s="11"/>
      <c r="D39" s="11"/>
      <c r="E39" s="10" t="s">
        <v>3</v>
      </c>
      <c r="F39" s="10" t="s">
        <v>19</v>
      </c>
      <c r="G39" s="10" t="s">
        <v>68</v>
      </c>
      <c r="H39" s="10" t="s">
        <v>6</v>
      </c>
      <c r="J39" s="54"/>
    </row>
    <row r="40" spans="1:11" x14ac:dyDescent="0.35">
      <c r="A40" s="60" t="str">
        <f>IF(B40="Please select:","CTLA-GER-XX/ CTHU-HUM-XXX",IF(B40="German A1.1-C1","CTLA-GER-XX",IF(B40="Introduction to Philosophical Ethics","CTHU-HUM-001",IF(B40="Introduction to the Philosophy of Science","CTHU-HUM-002",IF(B40="Introduction to Visual Culture","CTHU-HUM-003")))))</f>
        <v>CTLA-GER-XX/ CTHU-HUM-XXX</v>
      </c>
      <c r="B40" s="48" t="s">
        <v>48</v>
      </c>
      <c r="C40" s="50">
        <v>2.5</v>
      </c>
      <c r="D40" s="49" t="s">
        <v>48</v>
      </c>
      <c r="E40" s="50" t="str">
        <f>IF(D40="Earned",C40,"")</f>
        <v/>
      </c>
      <c r="F40" s="50" t="str">
        <f>IF(D40="Planned",C40,"")</f>
        <v/>
      </c>
      <c r="G40" s="50" t="s">
        <v>70</v>
      </c>
      <c r="H40" s="51" t="s">
        <v>95</v>
      </c>
    </row>
    <row r="41" spans="1:11" x14ac:dyDescent="0.35">
      <c r="A41" s="60" t="str">
        <f>IF(B41="Please select:","CTLA-GER-XX/ CTHU-HUM-XXX",IF(B41="German A1.1-C1","CTLA-GER-XX",IF(B41="Introduction to Philosophical Ethics","CTHU-HUM-001",IF(B41="Introduction to the Philosophy of Science","CTHU-HUM-002",IF(B41="Introduction to Visual Culture","CTHU-HUM-003")))))</f>
        <v>CTLA-GER-XX/ CTHU-HUM-XXX</v>
      </c>
      <c r="B41" s="48" t="s">
        <v>48</v>
      </c>
      <c r="C41" s="50">
        <v>2.5</v>
      </c>
      <c r="D41" s="49" t="s">
        <v>48</v>
      </c>
      <c r="E41" s="50" t="str">
        <f t="shared" ref="E41" si="6">IF(D41="Earned",C41,"")</f>
        <v/>
      </c>
      <c r="F41" s="50" t="str">
        <f t="shared" ref="F41" si="7">IF(D41="Planned",C41,"")</f>
        <v/>
      </c>
      <c r="G41" s="50" t="s">
        <v>70</v>
      </c>
      <c r="H41" s="51" t="s">
        <v>96</v>
      </c>
      <c r="J41" s="56"/>
      <c r="K41" s="57"/>
    </row>
    <row r="42" spans="1:11" x14ac:dyDescent="0.35">
      <c r="J42" s="56"/>
      <c r="K42" s="57"/>
    </row>
    <row r="43" spans="1:11" ht="18.5" x14ac:dyDescent="0.45">
      <c r="B43" s="13" t="s">
        <v>92</v>
      </c>
      <c r="H43" s="14" t="s">
        <v>93</v>
      </c>
      <c r="J43" s="56"/>
      <c r="K43" s="57"/>
    </row>
    <row r="44" spans="1:11" ht="29" x14ac:dyDescent="0.35">
      <c r="A44" s="10" t="s">
        <v>4</v>
      </c>
      <c r="B44" s="11" t="s">
        <v>5</v>
      </c>
      <c r="C44" s="11"/>
      <c r="D44" s="11"/>
      <c r="E44" s="10" t="s">
        <v>3</v>
      </c>
      <c r="F44" s="10" t="s">
        <v>19</v>
      </c>
      <c r="G44" s="10" t="s">
        <v>68</v>
      </c>
      <c r="H44" s="10" t="s">
        <v>6</v>
      </c>
      <c r="J44" s="56"/>
      <c r="K44" s="57"/>
    </row>
    <row r="45" spans="1:11" x14ac:dyDescent="0.35">
      <c r="A45" s="8" t="s">
        <v>169</v>
      </c>
      <c r="B45" s="8" t="s">
        <v>72</v>
      </c>
      <c r="C45" s="42">
        <v>2.5</v>
      </c>
      <c r="D45" s="9" t="s">
        <v>48</v>
      </c>
      <c r="E45" s="42" t="str">
        <f t="shared" ref="E45:E49" si="8">IF(D45="Earned",C45,"")</f>
        <v/>
      </c>
      <c r="F45" s="42" t="str">
        <f t="shared" ref="F45:F49" si="9">IF(D45="Planned",C45,"")</f>
        <v/>
      </c>
      <c r="G45" s="42" t="s">
        <v>69</v>
      </c>
      <c r="H45" s="7" t="s">
        <v>23</v>
      </c>
      <c r="J45" s="56"/>
      <c r="K45" s="57"/>
    </row>
    <row r="46" spans="1:11" x14ac:dyDescent="0.35">
      <c r="A46" s="8" t="s">
        <v>170</v>
      </c>
      <c r="B46" s="8" t="s">
        <v>73</v>
      </c>
      <c r="C46" s="42">
        <v>2.5</v>
      </c>
      <c r="D46" s="9" t="s">
        <v>48</v>
      </c>
      <c r="E46" s="42" t="str">
        <f t="shared" si="8"/>
        <v/>
      </c>
      <c r="F46" s="42" t="str">
        <f t="shared" si="9"/>
        <v/>
      </c>
      <c r="G46" s="42" t="s">
        <v>69</v>
      </c>
      <c r="H46" s="7" t="s">
        <v>24</v>
      </c>
      <c r="J46" s="56"/>
      <c r="K46" s="57"/>
    </row>
    <row r="47" spans="1:11" ht="29" x14ac:dyDescent="0.35">
      <c r="A47" s="8" t="s">
        <v>171</v>
      </c>
      <c r="B47" s="7" t="s">
        <v>172</v>
      </c>
      <c r="C47" s="42">
        <v>5</v>
      </c>
      <c r="D47" s="9" t="s">
        <v>48</v>
      </c>
      <c r="E47" s="42" t="str">
        <f t="shared" si="8"/>
        <v/>
      </c>
      <c r="F47" s="42" t="str">
        <f t="shared" si="9"/>
        <v/>
      </c>
      <c r="G47" s="42" t="s">
        <v>69</v>
      </c>
      <c r="H47" s="7" t="s">
        <v>168</v>
      </c>
    </row>
    <row r="48" spans="1:11" x14ac:dyDescent="0.35">
      <c r="A48" s="48" t="s">
        <v>173</v>
      </c>
      <c r="B48" s="51" t="s">
        <v>74</v>
      </c>
      <c r="C48" s="50">
        <v>5</v>
      </c>
      <c r="D48" s="49" t="s">
        <v>48</v>
      </c>
      <c r="E48" s="50" t="str">
        <f t="shared" si="8"/>
        <v/>
      </c>
      <c r="F48" s="50" t="str">
        <f t="shared" si="9"/>
        <v/>
      </c>
      <c r="G48" s="50" t="s">
        <v>70</v>
      </c>
      <c r="H48" s="51" t="s">
        <v>23</v>
      </c>
    </row>
    <row r="49" spans="1:8" ht="29" x14ac:dyDescent="0.35">
      <c r="A49" s="48" t="s">
        <v>174</v>
      </c>
      <c r="B49" s="51" t="s">
        <v>175</v>
      </c>
      <c r="C49" s="50">
        <v>5</v>
      </c>
      <c r="D49" s="49" t="s">
        <v>48</v>
      </c>
      <c r="E49" s="50" t="str">
        <f t="shared" si="8"/>
        <v/>
      </c>
      <c r="F49" s="50" t="str">
        <f t="shared" si="9"/>
        <v/>
      </c>
      <c r="G49" s="50" t="s">
        <v>70</v>
      </c>
      <c r="H49" s="51" t="s">
        <v>176</v>
      </c>
    </row>
    <row r="51" spans="1:8" ht="18.5" x14ac:dyDescent="0.45">
      <c r="B51" s="13" t="s">
        <v>9</v>
      </c>
      <c r="C51" s="13"/>
      <c r="D51" s="13"/>
      <c r="H51" s="14" t="s">
        <v>14</v>
      </c>
    </row>
    <row r="52" spans="1:8" ht="29" x14ac:dyDescent="0.35">
      <c r="A52" s="10" t="s">
        <v>4</v>
      </c>
      <c r="B52" s="11" t="s">
        <v>5</v>
      </c>
      <c r="C52" s="11"/>
      <c r="D52" s="11"/>
      <c r="E52" s="10" t="s">
        <v>3</v>
      </c>
      <c r="F52" s="10" t="s">
        <v>19</v>
      </c>
      <c r="G52" s="10" t="s">
        <v>68</v>
      </c>
      <c r="H52" s="10" t="s">
        <v>6</v>
      </c>
    </row>
    <row r="53" spans="1:8" x14ac:dyDescent="0.35">
      <c r="A53" s="8" t="s">
        <v>10</v>
      </c>
      <c r="B53" s="7" t="s">
        <v>9</v>
      </c>
      <c r="C53" s="42">
        <v>15</v>
      </c>
      <c r="D53" s="7" t="s">
        <v>48</v>
      </c>
      <c r="E53" s="42" t="str">
        <f>IF(D53="Earned",C53,"")</f>
        <v/>
      </c>
      <c r="F53" s="42" t="str">
        <f>IF(D53="Planned",C53,"")</f>
        <v/>
      </c>
      <c r="G53" s="7" t="s">
        <v>69</v>
      </c>
      <c r="H53" s="7" t="s">
        <v>24</v>
      </c>
    </row>
    <row r="54" spans="1:8" x14ac:dyDescent="0.35">
      <c r="A54" s="8" t="s">
        <v>151</v>
      </c>
      <c r="B54" s="7" t="s">
        <v>152</v>
      </c>
      <c r="C54" s="42">
        <v>0</v>
      </c>
      <c r="D54" s="7" t="s">
        <v>48</v>
      </c>
      <c r="E54" s="42" t="str">
        <f t="shared" ref="E54:E59" si="10">IF(D54="Earned",C54,"")</f>
        <v/>
      </c>
      <c r="F54" s="42" t="str">
        <f t="shared" ref="F54:F59" si="11">IF(D54="Planned",C54,"")</f>
        <v/>
      </c>
      <c r="G54" s="7" t="s">
        <v>69</v>
      </c>
      <c r="H54" s="7" t="s">
        <v>153</v>
      </c>
    </row>
    <row r="55" spans="1:8" x14ac:dyDescent="0.35">
      <c r="A55" s="8" t="s">
        <v>154</v>
      </c>
      <c r="B55" s="7" t="s">
        <v>155</v>
      </c>
      <c r="C55" s="42">
        <v>0</v>
      </c>
      <c r="D55" s="7" t="s">
        <v>48</v>
      </c>
      <c r="E55" s="42" t="str">
        <f t="shared" si="10"/>
        <v/>
      </c>
      <c r="F55" s="42" t="str">
        <f t="shared" si="11"/>
        <v/>
      </c>
      <c r="G55" s="7" t="s">
        <v>69</v>
      </c>
      <c r="H55" s="7" t="s">
        <v>156</v>
      </c>
    </row>
    <row r="56" spans="1:8" x14ac:dyDescent="0.35">
      <c r="A56" s="8" t="s">
        <v>157</v>
      </c>
      <c r="B56" s="7" t="s">
        <v>158</v>
      </c>
      <c r="C56" s="42">
        <v>0</v>
      </c>
      <c r="D56" s="7" t="s">
        <v>48</v>
      </c>
      <c r="E56" s="42" t="str">
        <f t="shared" si="10"/>
        <v/>
      </c>
      <c r="F56" s="42" t="str">
        <f t="shared" si="11"/>
        <v/>
      </c>
      <c r="G56" s="7" t="s">
        <v>69</v>
      </c>
      <c r="H56" s="7" t="s">
        <v>159</v>
      </c>
    </row>
    <row r="57" spans="1:8" x14ac:dyDescent="0.35">
      <c r="A57" s="8" t="s">
        <v>160</v>
      </c>
      <c r="B57" s="7" t="s">
        <v>161</v>
      </c>
      <c r="C57" s="42">
        <v>0</v>
      </c>
      <c r="D57" s="7" t="s">
        <v>48</v>
      </c>
      <c r="E57" s="42" t="str">
        <f t="shared" si="10"/>
        <v/>
      </c>
      <c r="F57" s="42" t="str">
        <f t="shared" si="11"/>
        <v/>
      </c>
      <c r="G57" s="7" t="s">
        <v>69</v>
      </c>
      <c r="H57" s="7" t="s">
        <v>162</v>
      </c>
    </row>
    <row r="58" spans="1:8" x14ac:dyDescent="0.35">
      <c r="A58" s="8" t="s">
        <v>163</v>
      </c>
      <c r="B58" s="7" t="s">
        <v>164</v>
      </c>
      <c r="C58" s="42">
        <v>0</v>
      </c>
      <c r="D58" s="7" t="s">
        <v>48</v>
      </c>
      <c r="E58" s="42" t="str">
        <f t="shared" si="10"/>
        <v/>
      </c>
      <c r="F58" s="42" t="str">
        <f t="shared" si="11"/>
        <v/>
      </c>
      <c r="G58" s="7" t="s">
        <v>70</v>
      </c>
      <c r="H58" s="7" t="s">
        <v>165</v>
      </c>
    </row>
    <row r="59" spans="1:8" x14ac:dyDescent="0.35">
      <c r="A59" s="8" t="s">
        <v>163</v>
      </c>
      <c r="B59" s="7" t="s">
        <v>166</v>
      </c>
      <c r="C59" s="42">
        <v>0</v>
      </c>
      <c r="D59" s="7" t="s">
        <v>48</v>
      </c>
      <c r="E59" s="42" t="str">
        <f t="shared" si="10"/>
        <v/>
      </c>
      <c r="F59" s="42" t="str">
        <f t="shared" si="11"/>
        <v/>
      </c>
      <c r="G59" s="7" t="s">
        <v>70</v>
      </c>
      <c r="H59" s="7" t="s">
        <v>165</v>
      </c>
    </row>
    <row r="60" spans="1:8" ht="17.25" customHeight="1" x14ac:dyDescent="0.35"/>
    <row r="61" spans="1:8" ht="15.75" customHeight="1" x14ac:dyDescent="0.45">
      <c r="B61" s="13" t="s">
        <v>11</v>
      </c>
      <c r="C61" s="13"/>
      <c r="D61" s="13"/>
      <c r="H61" s="14" t="s">
        <v>14</v>
      </c>
    </row>
    <row r="62" spans="1:8" ht="29" x14ac:dyDescent="0.35">
      <c r="A62" s="10" t="s">
        <v>4</v>
      </c>
      <c r="B62" s="11" t="s">
        <v>5</v>
      </c>
      <c r="C62" s="11"/>
      <c r="D62" s="11"/>
      <c r="E62" s="10" t="s">
        <v>3</v>
      </c>
      <c r="F62" s="10" t="s">
        <v>19</v>
      </c>
      <c r="G62" s="10" t="s">
        <v>68</v>
      </c>
      <c r="H62" s="10" t="s">
        <v>6</v>
      </c>
    </row>
    <row r="63" spans="1:8" x14ac:dyDescent="0.35">
      <c r="A63" s="8" t="s">
        <v>85</v>
      </c>
      <c r="B63" s="7" t="s">
        <v>25</v>
      </c>
      <c r="C63" s="9">
        <v>5</v>
      </c>
      <c r="D63" s="9" t="s">
        <v>48</v>
      </c>
      <c r="E63" s="42" t="str">
        <f t="shared" ref="E63:E65" si="12">IF(D63="Earned",C63,"")</f>
        <v/>
      </c>
      <c r="F63" s="44" t="str">
        <f t="shared" ref="F63:F65" si="13">IF(D63="Planned",C63,"")</f>
        <v/>
      </c>
      <c r="G63" s="44" t="s">
        <v>70</v>
      </c>
      <c r="H63" s="7" t="s">
        <v>50</v>
      </c>
    </row>
    <row r="64" spans="1:8" x14ac:dyDescent="0.35">
      <c r="A64" s="8" t="s">
        <v>85</v>
      </c>
      <c r="B64" s="7" t="s">
        <v>25</v>
      </c>
      <c r="C64" s="9">
        <v>5</v>
      </c>
      <c r="D64" s="9" t="s">
        <v>48</v>
      </c>
      <c r="E64" s="42" t="str">
        <f t="shared" si="12"/>
        <v/>
      </c>
      <c r="F64" s="44" t="str">
        <f t="shared" si="13"/>
        <v/>
      </c>
      <c r="G64" s="44" t="s">
        <v>70</v>
      </c>
      <c r="H64" s="7" t="s">
        <v>50</v>
      </c>
    </row>
    <row r="65" spans="1:15" x14ac:dyDescent="0.35">
      <c r="A65" s="8" t="s">
        <v>85</v>
      </c>
      <c r="B65" s="7" t="s">
        <v>25</v>
      </c>
      <c r="C65" s="9">
        <v>5</v>
      </c>
      <c r="D65" s="9" t="s">
        <v>48</v>
      </c>
      <c r="E65" s="42" t="str">
        <f t="shared" si="12"/>
        <v/>
      </c>
      <c r="F65" s="44" t="str">
        <f t="shared" si="13"/>
        <v/>
      </c>
      <c r="G65" s="44" t="s">
        <v>70</v>
      </c>
      <c r="H65" s="7" t="s">
        <v>50</v>
      </c>
    </row>
    <row r="67" spans="1:15" ht="18.5" x14ac:dyDescent="0.45">
      <c r="B67" s="13" t="s">
        <v>12</v>
      </c>
      <c r="C67" s="13"/>
      <c r="D67" s="13"/>
      <c r="H67" s="14" t="s">
        <v>14</v>
      </c>
    </row>
    <row r="68" spans="1:15" ht="29" x14ac:dyDescent="0.35">
      <c r="A68" s="10" t="s">
        <v>4</v>
      </c>
      <c r="B68" s="11" t="s">
        <v>5</v>
      </c>
      <c r="C68" s="11"/>
      <c r="D68" s="11"/>
      <c r="E68" s="10" t="s">
        <v>3</v>
      </c>
      <c r="F68" s="10" t="s">
        <v>19</v>
      </c>
      <c r="G68" s="10" t="s">
        <v>68</v>
      </c>
      <c r="H68" s="10" t="s">
        <v>6</v>
      </c>
    </row>
    <row r="69" spans="1:15" x14ac:dyDescent="0.35">
      <c r="A69" s="8" t="s">
        <v>77</v>
      </c>
      <c r="B69" s="7" t="s">
        <v>16</v>
      </c>
      <c r="C69" s="42">
        <v>12</v>
      </c>
      <c r="D69" s="9" t="s">
        <v>48</v>
      </c>
      <c r="E69" s="42" t="str">
        <f>IF(D69="Earned",C69,"")</f>
        <v/>
      </c>
      <c r="F69" s="42" t="str">
        <f>IF(D69="Planned",C69,"")</f>
        <v/>
      </c>
      <c r="G69" s="42" t="s">
        <v>69</v>
      </c>
      <c r="H69" s="7" t="s">
        <v>24</v>
      </c>
    </row>
    <row r="70" spans="1:15" x14ac:dyDescent="0.35">
      <c r="A70" s="8" t="s">
        <v>78</v>
      </c>
      <c r="B70" s="7" t="s">
        <v>17</v>
      </c>
      <c r="C70" s="42">
        <v>3</v>
      </c>
      <c r="D70" s="9" t="s">
        <v>48</v>
      </c>
      <c r="E70" s="42" t="str">
        <f>IF(D70="Earned",C70,"")</f>
        <v/>
      </c>
      <c r="F70" s="42" t="str">
        <f>IF(D70="Planned",C70,"")</f>
        <v/>
      </c>
      <c r="G70" s="42" t="s">
        <v>69</v>
      </c>
      <c r="H70" s="7" t="s">
        <v>24</v>
      </c>
    </row>
    <row r="73" spans="1:15" x14ac:dyDescent="0.35">
      <c r="A73" s="14" t="s">
        <v>20</v>
      </c>
      <c r="B73" s="16">
        <f>SUM(E14:E71)</f>
        <v>0</v>
      </c>
      <c r="C73" s="16"/>
      <c r="D73" s="16"/>
      <c r="E73" s="14" t="s">
        <v>21</v>
      </c>
      <c r="H73" s="16">
        <f>SUM(F14:F71)</f>
        <v>0</v>
      </c>
    </row>
    <row r="74" spans="1:15" ht="18.5" x14ac:dyDescent="0.45">
      <c r="I74" s="17" t="s">
        <v>22</v>
      </c>
      <c r="J74" s="41">
        <f>SUM(B73+H73)</f>
        <v>0</v>
      </c>
    </row>
    <row r="75" spans="1:15" ht="14.5" customHeight="1" thickBot="1" x14ac:dyDescent="0.4">
      <c r="I75" s="17"/>
      <c r="J75" s="18"/>
    </row>
    <row r="76" spans="1:15" x14ac:dyDescent="0.35">
      <c r="I76" s="19" t="s">
        <v>26</v>
      </c>
      <c r="J76" s="20">
        <f>H73/30</f>
        <v>0</v>
      </c>
      <c r="K76" s="64" t="s">
        <v>49</v>
      </c>
      <c r="L76" s="65"/>
      <c r="M76" s="65"/>
      <c r="N76" s="65"/>
      <c r="O76" s="66"/>
    </row>
    <row r="77" spans="1:15" x14ac:dyDescent="0.35">
      <c r="I77" s="17"/>
      <c r="J77" s="18"/>
      <c r="K77" s="70"/>
      <c r="L77" s="71"/>
      <c r="M77" s="71"/>
      <c r="N77" s="71"/>
      <c r="O77" s="72"/>
    </row>
    <row r="78" spans="1:15" ht="18.5" x14ac:dyDescent="0.45">
      <c r="B78" s="13" t="s">
        <v>33</v>
      </c>
      <c r="C78" s="13"/>
      <c r="D78" s="13"/>
      <c r="E78" s="21" t="s">
        <v>15</v>
      </c>
      <c r="F78" s="15"/>
      <c r="G78" s="15"/>
      <c r="K78" s="70"/>
      <c r="L78" s="71"/>
      <c r="M78" s="71"/>
      <c r="N78" s="71"/>
      <c r="O78" s="72"/>
    </row>
    <row r="79" spans="1:15" ht="29" x14ac:dyDescent="0.35">
      <c r="A79" s="10" t="s">
        <v>4</v>
      </c>
      <c r="B79" s="11" t="s">
        <v>5</v>
      </c>
      <c r="C79" s="11"/>
      <c r="D79" s="11"/>
      <c r="E79" s="10" t="s">
        <v>3</v>
      </c>
      <c r="F79" s="10" t="s">
        <v>19</v>
      </c>
      <c r="G79" s="10"/>
      <c r="H79" s="10" t="s">
        <v>6</v>
      </c>
      <c r="K79" s="70"/>
      <c r="L79" s="71"/>
      <c r="M79" s="71"/>
      <c r="N79" s="71"/>
      <c r="O79" s="72"/>
    </row>
    <row r="80" spans="1:15" x14ac:dyDescent="0.35">
      <c r="A80" s="8"/>
      <c r="B80" s="7"/>
      <c r="C80" s="7"/>
      <c r="D80" s="7"/>
      <c r="E80" s="9"/>
      <c r="F80" s="9"/>
      <c r="G80" s="9"/>
      <c r="H80" s="7"/>
      <c r="K80" s="70"/>
      <c r="L80" s="71"/>
      <c r="M80" s="71"/>
      <c r="N80" s="71"/>
      <c r="O80" s="72"/>
    </row>
    <row r="81" spans="1:15" ht="15" thickBot="1" x14ac:dyDescent="0.4">
      <c r="A81" s="8"/>
      <c r="B81" s="7"/>
      <c r="C81" s="7"/>
      <c r="D81" s="7"/>
      <c r="E81" s="9"/>
      <c r="F81" s="9"/>
      <c r="G81" s="9"/>
      <c r="H81" s="7"/>
      <c r="K81" s="67"/>
      <c r="L81" s="68"/>
      <c r="M81" s="68"/>
      <c r="N81" s="68"/>
      <c r="O81" s="69"/>
    </row>
    <row r="82" spans="1:15" ht="14.5" customHeight="1" thickBot="1" x14ac:dyDescent="0.4">
      <c r="A82" s="8"/>
      <c r="B82" s="7"/>
      <c r="C82" s="7"/>
      <c r="D82" s="7"/>
      <c r="E82" s="9"/>
      <c r="F82" s="9"/>
      <c r="G82" s="9"/>
      <c r="H82" s="7"/>
    </row>
    <row r="83" spans="1:15" x14ac:dyDescent="0.35">
      <c r="A83" s="8"/>
      <c r="B83" s="7"/>
      <c r="C83" s="7"/>
      <c r="D83" s="7"/>
      <c r="E83" s="9"/>
      <c r="F83" s="9"/>
      <c r="G83" s="9"/>
      <c r="H83" s="7"/>
      <c r="K83" s="64" t="s">
        <v>167</v>
      </c>
      <c r="L83" s="65"/>
      <c r="M83" s="65"/>
      <c r="N83" s="65"/>
      <c r="O83" s="66"/>
    </row>
    <row r="84" spans="1:15" ht="15" thickBot="1" x14ac:dyDescent="0.4">
      <c r="A84" s="8"/>
      <c r="B84" s="7"/>
      <c r="C84" s="7"/>
      <c r="D84" s="7"/>
      <c r="E84" s="9"/>
      <c r="F84" s="9"/>
      <c r="G84" s="9"/>
      <c r="H84" s="7"/>
      <c r="K84" s="67"/>
      <c r="L84" s="68"/>
      <c r="M84" s="68"/>
      <c r="N84" s="68"/>
      <c r="O84" s="69"/>
    </row>
    <row r="85" spans="1:15" x14ac:dyDescent="0.35">
      <c r="A85" s="8"/>
      <c r="B85" s="7"/>
      <c r="C85" s="7"/>
      <c r="D85" s="7"/>
      <c r="E85" s="9"/>
      <c r="F85" s="9"/>
      <c r="G85" s="9"/>
      <c r="H85" s="7"/>
    </row>
    <row r="86" spans="1:15" x14ac:dyDescent="0.35">
      <c r="A86" s="8"/>
      <c r="B86" s="7"/>
      <c r="C86" s="7"/>
      <c r="D86" s="7"/>
      <c r="E86" s="9"/>
      <c r="F86" s="9"/>
      <c r="G86" s="9"/>
      <c r="H86" s="7"/>
    </row>
    <row r="87" spans="1:15" x14ac:dyDescent="0.35">
      <c r="A87" s="8"/>
      <c r="B87" s="7"/>
      <c r="C87" s="7"/>
      <c r="D87" s="7"/>
      <c r="E87" s="9"/>
      <c r="F87" s="9"/>
      <c r="G87" s="9"/>
      <c r="H87" s="7"/>
    </row>
    <row r="88" spans="1:15" x14ac:dyDescent="0.35">
      <c r="A88" s="8"/>
      <c r="B88" s="7"/>
      <c r="C88" s="7"/>
      <c r="D88" s="7"/>
      <c r="E88" s="9"/>
      <c r="F88" s="9"/>
      <c r="G88" s="9"/>
      <c r="H88" s="7"/>
    </row>
  </sheetData>
  <sortState xmlns:xlrd2="http://schemas.microsoft.com/office/spreadsheetml/2017/richdata2" ref="A14:H19">
    <sortCondition descending="1" ref="H14"/>
  </sortState>
  <mergeCells count="10">
    <mergeCell ref="B1:D1"/>
    <mergeCell ref="K83:O84"/>
    <mergeCell ref="K76:O81"/>
    <mergeCell ref="H2:I2"/>
    <mergeCell ref="A9:J10"/>
    <mergeCell ref="A6:J6"/>
    <mergeCell ref="A7:J7"/>
    <mergeCell ref="A8:J8"/>
    <mergeCell ref="A5:J5"/>
    <mergeCell ref="B2:D2"/>
  </mergeCells>
  <conditionalFormatting sqref="J74">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7">
    <dataValidation type="list" allowBlank="1" showInputMessage="1" showErrorMessage="1" sqref="D50 D34 D23:D29" xr:uid="{43FD0227-5D11-42B7-A318-6A0D6EB9A9F1}">
      <formula1>"Please select:, Earned, Planned, N/A,"</formula1>
    </dataValidation>
    <dataValidation type="list" allowBlank="1" showInputMessage="1" showErrorMessage="1" sqref="D63:D65 D35 D32:D33" xr:uid="{E8749D53-0ECA-44AD-A135-C2BE21B16E0B}">
      <formula1>"Please select:, Earned, Planned, "</formula1>
    </dataValidation>
    <dataValidation type="list" allowBlank="1" showInputMessage="1" showErrorMessage="1" sqref="D14:D19" xr:uid="{AB33343F-A0E5-4FA3-916B-7DAF38275AC3}">
      <formula1>"Please select: , Earned, Planned, "</formula1>
    </dataValidation>
    <dataValidation type="list" allowBlank="1" showInputMessage="1" showErrorMessage="1" sqref="D53:D59 D69:D70 D45:D49 D40:D43" xr:uid="{CE997C16-9A75-4DD0-96B5-A4D1A45CC38E}">
      <formula1>"Please select:, Earned, Planned,"</formula1>
    </dataValidation>
    <dataValidation allowBlank="1" showErrorMessage="1" sqref="A18:A19" xr:uid="{33C66CE1-9B62-445D-9C4E-E37ED0D99EB8}"/>
    <dataValidation type="list" allowBlank="1" showInputMessage="1" showErrorMessage="1" sqref="B41" xr:uid="{579ED45F-0F03-4079-B517-627A75CA81FE}">
      <formula1>"Please select:, German A1.1-C1,  Introduction to Philosophical Ethics,  Introduction to Visual Culture,"</formula1>
    </dataValidation>
    <dataValidation type="list" allowBlank="1" showInputMessage="1" showErrorMessage="1" sqref="B40" xr:uid="{5808D71F-1AB5-4BBD-9D8B-A7B0E3F29252}">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ErrorMessage="1" xr:uid="{E2EDCE34-B84F-4EE2-BDB1-A56103241C86}">
          <x14:formula1>
            <xm:f>Lists!$B$2:$B$18</xm:f>
          </x14:formula1>
          <xm:sqref>B18</xm:sqref>
        </x14:dataValidation>
        <x14:dataValidation type="list" allowBlank="1" showErrorMessage="1" xr:uid="{12B92A74-AAAB-4CD7-AE49-910CC2AE0AAF}">
          <x14:formula1>
            <xm:f>Lists!$D$2:$D$18</xm:f>
          </x14:formula1>
          <xm:sqref>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52C7-F399-4F29-9F05-D0743E517575}">
  <dimension ref="A1:I17"/>
  <sheetViews>
    <sheetView topLeftCell="A7" workbookViewId="0">
      <selection activeCell="D17" sqref="D17"/>
    </sheetView>
  </sheetViews>
  <sheetFormatPr defaultRowHeight="14.5" x14ac:dyDescent="0.35"/>
  <cols>
    <col min="1" max="1" width="12.6328125" customWidth="1"/>
    <col min="2" max="2" width="35.453125" customWidth="1"/>
    <col min="3" max="3" width="9.1796875" customWidth="1"/>
    <col min="4" max="4" width="43.1796875" customWidth="1"/>
    <col min="6" max="6" width="32.36328125" customWidth="1"/>
    <col min="8" max="8" width="35.453125" customWidth="1"/>
    <col min="9" max="9" width="31.453125" customWidth="1"/>
  </cols>
  <sheetData>
    <row r="1" spans="1:9" x14ac:dyDescent="0.35">
      <c r="A1" t="s">
        <v>117</v>
      </c>
      <c r="B1" t="s">
        <v>115</v>
      </c>
      <c r="C1" t="s">
        <v>127</v>
      </c>
      <c r="D1" t="s">
        <v>118</v>
      </c>
      <c r="F1" t="s">
        <v>136</v>
      </c>
      <c r="H1" t="s">
        <v>138</v>
      </c>
      <c r="I1" t="s">
        <v>142</v>
      </c>
    </row>
    <row r="2" spans="1:9" x14ac:dyDescent="0.35">
      <c r="A2" t="s">
        <v>116</v>
      </c>
      <c r="B2" t="s">
        <v>48</v>
      </c>
      <c r="C2" t="s">
        <v>116</v>
      </c>
      <c r="D2" t="s">
        <v>48</v>
      </c>
      <c r="F2" t="s">
        <v>90</v>
      </c>
      <c r="H2" t="s">
        <v>139</v>
      </c>
      <c r="I2" t="s">
        <v>139</v>
      </c>
    </row>
    <row r="3" spans="1:9" x14ac:dyDescent="0.35">
      <c r="A3" t="s">
        <v>100</v>
      </c>
      <c r="B3" t="s">
        <v>108</v>
      </c>
      <c r="C3" t="s">
        <v>119</v>
      </c>
      <c r="D3" t="s">
        <v>128</v>
      </c>
      <c r="H3" t="s">
        <v>140</v>
      </c>
      <c r="I3" t="s">
        <v>140</v>
      </c>
    </row>
    <row r="4" spans="1:9" x14ac:dyDescent="0.35">
      <c r="A4" t="s">
        <v>101</v>
      </c>
      <c r="B4" t="s">
        <v>109</v>
      </c>
      <c r="C4" t="s">
        <v>120</v>
      </c>
      <c r="D4" t="s">
        <v>129</v>
      </c>
      <c r="H4" t="s">
        <v>141</v>
      </c>
      <c r="I4" t="s">
        <v>141</v>
      </c>
    </row>
    <row r="5" spans="1:9" x14ac:dyDescent="0.35">
      <c r="A5" t="s">
        <v>102</v>
      </c>
      <c r="B5" t="s">
        <v>110</v>
      </c>
      <c r="C5" t="s">
        <v>121</v>
      </c>
      <c r="D5" t="s">
        <v>130</v>
      </c>
    </row>
    <row r="6" spans="1:9" x14ac:dyDescent="0.35">
      <c r="A6" t="s">
        <v>182</v>
      </c>
      <c r="B6" t="s">
        <v>183</v>
      </c>
      <c r="C6" t="s">
        <v>187</v>
      </c>
      <c r="D6" t="s">
        <v>111</v>
      </c>
    </row>
    <row r="7" spans="1:9" x14ac:dyDescent="0.35">
      <c r="A7" t="s">
        <v>103</v>
      </c>
      <c r="B7" t="s">
        <v>112</v>
      </c>
      <c r="C7" t="s">
        <v>188</v>
      </c>
      <c r="D7" t="s">
        <v>189</v>
      </c>
    </row>
    <row r="8" spans="1:9" x14ac:dyDescent="0.35">
      <c r="A8" t="s">
        <v>184</v>
      </c>
      <c r="B8" t="s">
        <v>185</v>
      </c>
      <c r="C8" t="s">
        <v>190</v>
      </c>
      <c r="D8" t="s">
        <v>191</v>
      </c>
    </row>
    <row r="9" spans="1:9" x14ac:dyDescent="0.35">
      <c r="A9" t="s">
        <v>104</v>
      </c>
      <c r="B9" t="s">
        <v>113</v>
      </c>
      <c r="C9" t="s">
        <v>122</v>
      </c>
      <c r="D9" t="s">
        <v>131</v>
      </c>
    </row>
    <row r="10" spans="1:9" x14ac:dyDescent="0.35">
      <c r="A10" t="s">
        <v>105</v>
      </c>
      <c r="B10" t="s">
        <v>99</v>
      </c>
      <c r="C10" t="s">
        <v>192</v>
      </c>
      <c r="D10" t="s">
        <v>193</v>
      </c>
    </row>
    <row r="11" spans="1:9" x14ac:dyDescent="0.35">
      <c r="A11" t="s">
        <v>144</v>
      </c>
      <c r="B11" t="s">
        <v>198</v>
      </c>
      <c r="C11" t="s">
        <v>123</v>
      </c>
      <c r="D11" t="s">
        <v>132</v>
      </c>
    </row>
    <row r="12" spans="1:9" x14ac:dyDescent="0.35">
      <c r="A12" t="s">
        <v>106</v>
      </c>
      <c r="B12" t="s">
        <v>143</v>
      </c>
      <c r="C12" t="s">
        <v>124</v>
      </c>
      <c r="D12" t="s">
        <v>133</v>
      </c>
    </row>
    <row r="13" spans="1:9" x14ac:dyDescent="0.35">
      <c r="A13" s="56" t="s">
        <v>107</v>
      </c>
      <c r="B13" s="56" t="s">
        <v>114</v>
      </c>
      <c r="C13" t="s">
        <v>145</v>
      </c>
      <c r="D13" t="s">
        <v>199</v>
      </c>
    </row>
    <row r="14" spans="1:9" x14ac:dyDescent="0.35">
      <c r="A14" s="56" t="s">
        <v>186</v>
      </c>
      <c r="B14" s="56" t="s">
        <v>205</v>
      </c>
      <c r="C14" t="s">
        <v>125</v>
      </c>
      <c r="D14" t="s">
        <v>134</v>
      </c>
    </row>
    <row r="15" spans="1:9" x14ac:dyDescent="0.35">
      <c r="A15" s="15" t="s">
        <v>204</v>
      </c>
      <c r="B15" s="15" t="s">
        <v>206</v>
      </c>
      <c r="C15" s="56" t="s">
        <v>126</v>
      </c>
      <c r="D15" s="56" t="s">
        <v>135</v>
      </c>
    </row>
    <row r="16" spans="1:9" x14ac:dyDescent="0.35">
      <c r="A16" s="15" t="s">
        <v>207</v>
      </c>
      <c r="B16" s="15" t="s">
        <v>208</v>
      </c>
      <c r="C16" s="56" t="s">
        <v>194</v>
      </c>
      <c r="D16" s="56" t="s">
        <v>195</v>
      </c>
    </row>
    <row r="17" spans="3:4" x14ac:dyDescent="0.35">
      <c r="C17" s="15" t="s">
        <v>209</v>
      </c>
      <c r="D17" s="15" t="s">
        <v>210</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6F37C-4B0D-4B40-86B3-28E712B0B0E0}">
  <dimension ref="A1:M26"/>
  <sheetViews>
    <sheetView topLeftCell="A7" zoomScale="90" zoomScaleNormal="90" workbookViewId="0">
      <selection activeCell="L14" sqref="L14"/>
    </sheetView>
  </sheetViews>
  <sheetFormatPr defaultRowHeight="14.5" x14ac:dyDescent="0.35"/>
  <cols>
    <col min="1" max="1" width="19.81640625" customWidth="1"/>
    <col min="2" max="2" width="39" customWidth="1"/>
    <col min="5" max="5" width="12.1796875" customWidth="1"/>
    <col min="7" max="7" width="32.1796875" customWidth="1"/>
  </cols>
  <sheetData>
    <row r="1" spans="1:5" ht="18.5" x14ac:dyDescent="0.45">
      <c r="A1" s="91" t="s">
        <v>86</v>
      </c>
      <c r="B1" s="91"/>
      <c r="C1" s="91"/>
      <c r="D1" s="91"/>
      <c r="E1" s="91"/>
    </row>
    <row r="2" spans="1:5" x14ac:dyDescent="0.35">
      <c r="A2" s="14" t="s">
        <v>54</v>
      </c>
      <c r="B2" s="14" t="s">
        <v>55</v>
      </c>
      <c r="C2" s="14" t="s">
        <v>45</v>
      </c>
      <c r="D2" s="14" t="s">
        <v>68</v>
      </c>
      <c r="E2" s="14" t="s">
        <v>6</v>
      </c>
    </row>
    <row r="3" spans="1:5" x14ac:dyDescent="0.35">
      <c r="A3" s="52" t="s">
        <v>79</v>
      </c>
      <c r="B3" s="52" t="s">
        <v>59</v>
      </c>
      <c r="C3" s="52">
        <v>7.5</v>
      </c>
      <c r="D3" s="52" t="s">
        <v>69</v>
      </c>
      <c r="E3" s="52" t="s">
        <v>95</v>
      </c>
    </row>
    <row r="4" spans="1:5" x14ac:dyDescent="0.35">
      <c r="A4" s="52" t="s">
        <v>61</v>
      </c>
      <c r="B4" s="52" t="s">
        <v>63</v>
      </c>
      <c r="C4" s="52">
        <v>7.5</v>
      </c>
      <c r="D4" s="52" t="s">
        <v>69</v>
      </c>
      <c r="E4" s="52" t="s">
        <v>95</v>
      </c>
    </row>
    <row r="5" spans="1:5" x14ac:dyDescent="0.35">
      <c r="A5" s="55" t="str">
        <f>'Study Plan'!A18</f>
        <v>CH-XXX</v>
      </c>
      <c r="B5" s="55" t="str">
        <f>'Study Plan'!B18</f>
        <v>Please select:</v>
      </c>
      <c r="C5" s="53">
        <v>7.5</v>
      </c>
      <c r="D5" s="53" t="s">
        <v>70</v>
      </c>
      <c r="E5" s="53" t="s">
        <v>95</v>
      </c>
    </row>
    <row r="6" spans="1:5" x14ac:dyDescent="0.35">
      <c r="A6" s="52" t="s">
        <v>80</v>
      </c>
      <c r="B6" s="52" t="s">
        <v>60</v>
      </c>
      <c r="C6" s="52">
        <v>7.5</v>
      </c>
      <c r="D6" s="52" t="s">
        <v>69</v>
      </c>
      <c r="E6" s="52" t="s">
        <v>96</v>
      </c>
    </row>
    <row r="7" spans="1:5" x14ac:dyDescent="0.35">
      <c r="A7" s="52" t="s">
        <v>62</v>
      </c>
      <c r="B7" s="52" t="s">
        <v>64</v>
      </c>
      <c r="C7" s="52">
        <v>7.5</v>
      </c>
      <c r="D7" s="52" t="s">
        <v>69</v>
      </c>
      <c r="E7" s="52" t="s">
        <v>96</v>
      </c>
    </row>
    <row r="8" spans="1:5" x14ac:dyDescent="0.35">
      <c r="A8" s="55" t="str">
        <f>'Study Plan'!A19</f>
        <v>CH-XXX</v>
      </c>
      <c r="B8" s="55" t="str">
        <f>'Study Plan'!B19</f>
        <v>Please select:</v>
      </c>
      <c r="C8" s="53">
        <v>7.5</v>
      </c>
      <c r="D8" s="53" t="s">
        <v>70</v>
      </c>
      <c r="E8" s="53" t="s">
        <v>96</v>
      </c>
    </row>
    <row r="10" spans="1:5" x14ac:dyDescent="0.35">
      <c r="A10" t="s">
        <v>137</v>
      </c>
      <c r="B10" s="14" t="s">
        <v>90</v>
      </c>
    </row>
    <row r="12" spans="1:5" x14ac:dyDescent="0.35">
      <c r="A12" t="s">
        <v>89</v>
      </c>
      <c r="D12" s="62" t="str">
        <f>IF(A5="CH-300","IBA or GEM",IF(A5="CH-330","IRPH","NONE"))</f>
        <v>NONE</v>
      </c>
    </row>
    <row r="14" spans="1:5" x14ac:dyDescent="0.35">
      <c r="A14" t="s">
        <v>88</v>
      </c>
      <c r="D14" s="62" t="str">
        <f>IF((A5="CH-300")*(A8="CH-301"),"IBA or GEM",IF((A5="CH-330")*(A8="CH-331"),"IRPH","NONE"))</f>
        <v>NONE</v>
      </c>
    </row>
    <row r="17" spans="1:13" ht="18.5" x14ac:dyDescent="0.45">
      <c r="A17" s="91" t="s">
        <v>87</v>
      </c>
      <c r="B17" s="91"/>
      <c r="C17" s="91"/>
      <c r="D17" s="91"/>
      <c r="E17" s="91"/>
    </row>
    <row r="18" spans="1:13" x14ac:dyDescent="0.35">
      <c r="A18" s="14" t="s">
        <v>54</v>
      </c>
      <c r="B18" s="14" t="s">
        <v>55</v>
      </c>
      <c r="C18" s="14" t="s">
        <v>45</v>
      </c>
      <c r="D18" s="14" t="s">
        <v>68</v>
      </c>
      <c r="E18" s="14" t="s">
        <v>6</v>
      </c>
    </row>
    <row r="19" spans="1:13" x14ac:dyDescent="0.35">
      <c r="A19" s="8" t="s">
        <v>146</v>
      </c>
      <c r="B19" s="7" t="s">
        <v>53</v>
      </c>
      <c r="C19" s="44">
        <v>5</v>
      </c>
      <c r="D19" s="42" t="s">
        <v>69</v>
      </c>
      <c r="E19" s="7" t="s">
        <v>95</v>
      </c>
      <c r="J19" s="61"/>
    </row>
    <row r="20" spans="1:13" x14ac:dyDescent="0.35">
      <c r="A20" s="8" t="s">
        <v>147</v>
      </c>
      <c r="B20" s="7" t="s">
        <v>75</v>
      </c>
      <c r="C20" s="44">
        <v>5</v>
      </c>
      <c r="D20" s="42" t="s">
        <v>69</v>
      </c>
      <c r="E20" s="7" t="s">
        <v>96</v>
      </c>
    </row>
    <row r="21" spans="1:13" ht="15" thickBot="1" x14ac:dyDescent="0.4"/>
    <row r="22" spans="1:13" ht="18.5" x14ac:dyDescent="0.45">
      <c r="A22" s="91" t="s">
        <v>91</v>
      </c>
      <c r="B22" s="91"/>
      <c r="C22" s="91"/>
      <c r="D22" s="91"/>
      <c r="E22" s="91"/>
      <c r="G22" s="82" t="s">
        <v>211</v>
      </c>
      <c r="H22" s="83"/>
      <c r="I22" s="83"/>
      <c r="J22" s="83"/>
      <c r="K22" s="83"/>
      <c r="L22" s="83"/>
      <c r="M22" s="84"/>
    </row>
    <row r="23" spans="1:13" x14ac:dyDescent="0.35">
      <c r="A23" s="14" t="s">
        <v>54</v>
      </c>
      <c r="B23" s="14" t="s">
        <v>55</v>
      </c>
      <c r="C23" s="14" t="s">
        <v>45</v>
      </c>
      <c r="D23" s="14" t="s">
        <v>68</v>
      </c>
      <c r="E23" s="14" t="s">
        <v>6</v>
      </c>
      <c r="G23" s="85"/>
      <c r="H23" s="86"/>
      <c r="I23" s="86"/>
      <c r="J23" s="86"/>
      <c r="K23" s="86"/>
      <c r="L23" s="86"/>
      <c r="M23" s="87"/>
    </row>
    <row r="24" spans="1:13" ht="29" x14ac:dyDescent="0.35">
      <c r="A24" s="59" t="str">
        <f>'Study Plan'!A40</f>
        <v>CTLA-GER-XX/ CTHU-HUM-XXX</v>
      </c>
      <c r="B24" s="59" t="str">
        <f>'Study Plan'!B40</f>
        <v>Please select:</v>
      </c>
      <c r="C24" s="50">
        <v>2.5</v>
      </c>
      <c r="D24" s="50" t="s">
        <v>70</v>
      </c>
      <c r="E24" s="51" t="s">
        <v>95</v>
      </c>
      <c r="G24" s="85"/>
      <c r="H24" s="86"/>
      <c r="I24" s="86"/>
      <c r="J24" s="86"/>
      <c r="K24" s="86"/>
      <c r="L24" s="86"/>
      <c r="M24" s="87"/>
    </row>
    <row r="25" spans="1:13" ht="29" x14ac:dyDescent="0.35">
      <c r="A25" s="59" t="str">
        <f>'Study Plan'!A41</f>
        <v>CTLA-GER-XX/ CTHU-HUM-XXX</v>
      </c>
      <c r="B25" s="59" t="str">
        <f>'Study Plan'!B41</f>
        <v>Please select:</v>
      </c>
      <c r="C25" s="50">
        <v>2.5</v>
      </c>
      <c r="D25" s="50" t="s">
        <v>70</v>
      </c>
      <c r="E25" s="51" t="s">
        <v>96</v>
      </c>
      <c r="G25" s="85"/>
      <c r="H25" s="86"/>
      <c r="I25" s="86"/>
      <c r="J25" s="86"/>
      <c r="K25" s="86"/>
      <c r="L25" s="86"/>
      <c r="M25" s="87"/>
    </row>
    <row r="26" spans="1:13" ht="15" thickBot="1" x14ac:dyDescent="0.4">
      <c r="G26" s="88"/>
      <c r="H26" s="89"/>
      <c r="I26" s="89"/>
      <c r="J26" s="89"/>
      <c r="K26" s="89"/>
      <c r="L26" s="89"/>
      <c r="M26" s="90"/>
    </row>
  </sheetData>
  <mergeCells count="4">
    <mergeCell ref="G22:M26"/>
    <mergeCell ref="A1:E1"/>
    <mergeCell ref="A17:E17"/>
    <mergeCell ref="A22:E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56061-6A5A-4E3D-8714-FDE3E4EDC3AB}">
  <dimension ref="A1:B12"/>
  <sheetViews>
    <sheetView workbookViewId="0">
      <selection activeCell="B12" sqref="B12"/>
    </sheetView>
  </sheetViews>
  <sheetFormatPr defaultRowHeight="14.5" x14ac:dyDescent="0.35"/>
  <cols>
    <col min="1" max="1" width="12.453125" customWidth="1"/>
    <col min="2" max="2" width="12.81640625" customWidth="1"/>
  </cols>
  <sheetData>
    <row r="1" spans="1:2" x14ac:dyDescent="0.35">
      <c r="A1" t="s">
        <v>6</v>
      </c>
      <c r="B1" t="s">
        <v>56</v>
      </c>
    </row>
    <row r="3" spans="1:2" x14ac:dyDescent="0.35">
      <c r="A3" s="45" t="s">
        <v>95</v>
      </c>
      <c r="B3" s="45">
        <f>SUMIF('Study Plan'!H$14:H$73, A3, 'Study Plan'!C$14:C$73)</f>
        <v>30</v>
      </c>
    </row>
    <row r="4" spans="1:2" x14ac:dyDescent="0.35">
      <c r="A4" s="45" t="s">
        <v>96</v>
      </c>
      <c r="B4" s="45">
        <f>SUMIF('Study Plan'!H$14:H$73, A4, 'Study Plan'!C$14:C$73)</f>
        <v>30</v>
      </c>
    </row>
    <row r="5" spans="1:2" x14ac:dyDescent="0.35">
      <c r="A5" s="45" t="s">
        <v>97</v>
      </c>
      <c r="B5" s="45">
        <f>SUMIF('Study Plan'!H$14:H$73, A5, 'Study Plan'!C$14:C$73)</f>
        <v>0</v>
      </c>
    </row>
    <row r="6" spans="1:2" x14ac:dyDescent="0.35">
      <c r="A6" s="45" t="s">
        <v>98</v>
      </c>
      <c r="B6" s="45">
        <f>SUMIF('Study Plan'!H$14:H$73, A6, 'Study Plan'!C$14:C$73)</f>
        <v>0</v>
      </c>
    </row>
    <row r="7" spans="1:2" x14ac:dyDescent="0.35">
      <c r="A7" s="45" t="s">
        <v>196</v>
      </c>
      <c r="B7" s="45">
        <f>SUMIF('Study Plan'!H$14:H$73, A7, 'Study Plan'!C$14:C$73)</f>
        <v>0</v>
      </c>
    </row>
    <row r="8" spans="1:2" x14ac:dyDescent="0.35">
      <c r="A8" s="45" t="s">
        <v>197</v>
      </c>
      <c r="B8" s="45">
        <f>SUMIF('Study Plan'!H$14:H$73, A8, 'Study Plan'!C$14:C$73)</f>
        <v>0</v>
      </c>
    </row>
    <row r="9" spans="1:2" x14ac:dyDescent="0.35">
      <c r="A9" s="45" t="s">
        <v>212</v>
      </c>
      <c r="B9" s="45">
        <f>SUMIF('Study Plan'!H$14:H$73, A9, 'Study Plan'!C$14:C$73)</f>
        <v>0</v>
      </c>
    </row>
    <row r="10" spans="1:2" x14ac:dyDescent="0.35">
      <c r="A10" s="45" t="s">
        <v>213</v>
      </c>
      <c r="B10" s="45">
        <f>SUMIF('Study Plan'!H$14:H$73, A10, 'Study Plan'!C$14:C$73)</f>
        <v>0</v>
      </c>
    </row>
    <row r="11" spans="1:2" ht="15" thickBot="1" x14ac:dyDescent="0.4">
      <c r="A11" s="46"/>
      <c r="B11" s="46"/>
    </row>
    <row r="12" spans="1:2" x14ac:dyDescent="0.35">
      <c r="A12" t="s">
        <v>57</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I11" sqref="I11"/>
    </sheetView>
  </sheetViews>
  <sheetFormatPr defaultColWidth="8.81640625" defaultRowHeight="14.5" x14ac:dyDescent="0.35"/>
  <cols>
    <col min="1" max="1" width="21.6328125" customWidth="1"/>
    <col min="2" max="2" width="25.81640625" customWidth="1"/>
    <col min="3" max="3" width="9.1796875" customWidth="1"/>
    <col min="4" max="4" width="33.36328125" customWidth="1"/>
    <col min="5" max="5" width="8.08984375" customWidth="1"/>
    <col min="8" max="8" width="43.36328125" customWidth="1"/>
  </cols>
  <sheetData>
    <row r="1" spans="1:5" ht="18.5" x14ac:dyDescent="0.45">
      <c r="A1" s="91" t="s">
        <v>34</v>
      </c>
      <c r="B1" s="91"/>
      <c r="C1" s="91"/>
      <c r="D1" s="91"/>
    </row>
    <row r="2" spans="1:5" ht="18.5" x14ac:dyDescent="0.45">
      <c r="A2" s="13"/>
      <c r="B2" s="13"/>
      <c r="C2" s="13"/>
      <c r="D2" s="13"/>
    </row>
    <row r="4" spans="1:5" x14ac:dyDescent="0.35">
      <c r="A4" s="14" t="s">
        <v>35</v>
      </c>
      <c r="B4" s="14" t="s">
        <v>36</v>
      </c>
    </row>
    <row r="5" spans="1:5" ht="45.65" customHeight="1" x14ac:dyDescent="0.35">
      <c r="A5" s="26" t="s">
        <v>54</v>
      </c>
      <c r="B5" s="26" t="s">
        <v>55</v>
      </c>
      <c r="C5" s="27" t="s">
        <v>19</v>
      </c>
      <c r="D5" s="27" t="s">
        <v>177</v>
      </c>
      <c r="E5" s="27" t="s">
        <v>37</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38</v>
      </c>
      <c r="C21" s="28">
        <f>SUM(C6:C19)</f>
        <v>0</v>
      </c>
    </row>
    <row r="24" spans="1:5" x14ac:dyDescent="0.35">
      <c r="A24" s="14" t="s">
        <v>39</v>
      </c>
      <c r="B24" s="14" t="s">
        <v>36</v>
      </c>
    </row>
    <row r="25" spans="1:5" ht="43.25" customHeight="1" x14ac:dyDescent="0.35">
      <c r="A25" s="26" t="s">
        <v>54</v>
      </c>
      <c r="B25" s="26" t="s">
        <v>55</v>
      </c>
      <c r="C25" s="27" t="s">
        <v>19</v>
      </c>
      <c r="D25" s="27" t="s">
        <v>177</v>
      </c>
      <c r="E25" s="27" t="s">
        <v>37</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40</v>
      </c>
      <c r="C41" s="28">
        <f>SUM(C26:C39)</f>
        <v>0</v>
      </c>
    </row>
    <row r="43" spans="1:5" x14ac:dyDescent="0.35">
      <c r="B43" s="14" t="s">
        <v>41</v>
      </c>
      <c r="C43" s="28">
        <f>C21+C41</f>
        <v>0</v>
      </c>
      <c r="D43" s="29" t="s">
        <v>42</v>
      </c>
      <c r="E43" s="30">
        <f>'Study Plan'!$B$73+'Extension Semesters'!C43</f>
        <v>0</v>
      </c>
    </row>
    <row r="45" spans="1:5" ht="15" thickBot="1" x14ac:dyDescent="0.4"/>
    <row r="46" spans="1:5" x14ac:dyDescent="0.35">
      <c r="A46" s="32"/>
      <c r="B46" s="33"/>
      <c r="C46" s="33"/>
      <c r="D46" s="33"/>
      <c r="E46" s="34"/>
    </row>
    <row r="47" spans="1:5" ht="15" thickBot="1" x14ac:dyDescent="0.4">
      <c r="A47" s="35" t="s">
        <v>44</v>
      </c>
      <c r="B47" s="14"/>
      <c r="C47" s="36"/>
      <c r="E47" s="37"/>
    </row>
    <row r="48" spans="1:5" ht="15" thickBot="1" x14ac:dyDescent="0.4">
      <c r="A48" s="38"/>
      <c r="B48" s="39"/>
      <c r="C48" s="39"/>
      <c r="D48" s="39"/>
      <c r="E48" s="40"/>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3" ma:contentTypeDescription="Create a new document." ma:contentTypeScope="" ma:versionID="61be2d8e37469d49846136b4e2d8c328">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79288647e76a8af6608f6b106f75d2da"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4E2AB-FB6A-46DF-BB4A-3F6C3478E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A8F32F-4DC3-4210-89BE-B589EF31F295}">
  <ds:schemaRefs>
    <ds:schemaRef ds:uri="http://schemas.microsoft.com/office/2006/metadata/properties"/>
    <ds:schemaRef ds:uri="http://schemas.microsoft.com/office/infopath/2007/PartnerControls"/>
    <ds:schemaRef ds:uri="e53f908f-34e7-4c58-a4c8-d6911175ab2e"/>
  </ds:schemaRefs>
</ds:datastoreItem>
</file>

<file path=customXml/itemProps3.xml><?xml version="1.0" encoding="utf-8"?>
<ds:datastoreItem xmlns:ds="http://schemas.openxmlformats.org/officeDocument/2006/customXml" ds:itemID="{EAC5F12E-5A25-4453-A8F3-A246F1A53C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2025-08-07T06:30:02Z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