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autoCompressPictures="0"/>
  <mc:AlternateContent xmlns:mc="http://schemas.openxmlformats.org/markup-compatibility/2006">
    <mc:Choice Requires="x15">
      <x15ac:absPath xmlns:x15ac="http://schemas.microsoft.com/office/spreadsheetml/2010/11/ac" url="https://constructoruniversity.sharepoint.com/sites/AcademicAdvising-AASInternalOnly/Shared Documents/AAS Internal Only/CURRENT CASES/Entry Advising Forms/F25/Updated/"/>
    </mc:Choice>
  </mc:AlternateContent>
  <xr:revisionPtr revIDLastSave="348" documentId="13_ncr:1_{FE770551-8AB9-4F5B-984B-55E4DE83519A}" xr6:coauthVersionLast="47" xr6:coauthVersionMax="47" xr10:uidLastSave="{22A60F76-F404-4D49-BA3F-9BE63424FEB6}"/>
  <bookViews>
    <workbookView xWindow="-110" yWindow="-110" windowWidth="19420" windowHeight="10420" xr2:uid="{00000000-000D-0000-FFFF-FFFF00000000}"/>
  </bookViews>
  <sheets>
    <sheet name="Study Plan" sheetId="1" r:id="rId1"/>
    <sheet name="Lists" sheetId="5" state="hidden" r:id="rId2"/>
    <sheet name="Entry Advising Form" sheetId="4" r:id="rId3"/>
    <sheet name="Workload Balance" sheetId="3" r:id="rId4"/>
    <sheet name="Extension Semester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A5" i="4" s="1"/>
  <c r="D12" i="4" s="1"/>
  <c r="A19" i="1"/>
  <c r="A8" i="4" s="1"/>
  <c r="F46" i="1"/>
  <c r="E46" i="1"/>
  <c r="A46" i="1"/>
  <c r="A25" i="4" s="1"/>
  <c r="F45" i="1"/>
  <c r="E45" i="1"/>
  <c r="A45" i="1"/>
  <c r="A24" i="4" s="1"/>
  <c r="A38" i="1"/>
  <c r="A20" i="4" s="1"/>
  <c r="A37" i="1"/>
  <c r="A19" i="4" s="1"/>
  <c r="F19" i="1"/>
  <c r="E19" i="1"/>
  <c r="F15" i="1"/>
  <c r="F16" i="1"/>
  <c r="F17" i="1"/>
  <c r="E15" i="1"/>
  <c r="E16" i="1"/>
  <c r="E17" i="1"/>
  <c r="F24" i="1"/>
  <c r="F25" i="1"/>
  <c r="F26" i="1"/>
  <c r="F27" i="1"/>
  <c r="F28" i="1"/>
  <c r="F29" i="1"/>
  <c r="F30" i="1"/>
  <c r="E24" i="1"/>
  <c r="E25" i="1"/>
  <c r="E26" i="1"/>
  <c r="E27" i="1"/>
  <c r="E28" i="1"/>
  <c r="E29" i="1"/>
  <c r="E30" i="1"/>
  <c r="A40" i="1"/>
  <c r="F54" i="1"/>
  <c r="E54" i="1"/>
  <c r="F53" i="1"/>
  <c r="E53" i="1"/>
  <c r="F52" i="1"/>
  <c r="E52" i="1"/>
  <c r="F51" i="1"/>
  <c r="E51" i="1"/>
  <c r="F50" i="1"/>
  <c r="E50" i="1"/>
  <c r="B4" i="3"/>
  <c r="B5" i="3"/>
  <c r="B6" i="3"/>
  <c r="B7" i="3"/>
  <c r="B8" i="3"/>
  <c r="B9" i="3"/>
  <c r="B10" i="3"/>
  <c r="B3" i="3"/>
  <c r="F64" i="1"/>
  <c r="E64" i="1"/>
  <c r="F63" i="1"/>
  <c r="E63" i="1"/>
  <c r="F62" i="1"/>
  <c r="E62" i="1"/>
  <c r="F61" i="1"/>
  <c r="E61" i="1"/>
  <c r="F60" i="1"/>
  <c r="E60" i="1"/>
  <c r="F59" i="1"/>
  <c r="E59" i="1"/>
  <c r="F58" i="1"/>
  <c r="E58" i="1"/>
  <c r="B25" i="4"/>
  <c r="B24" i="4"/>
  <c r="B20" i="4"/>
  <c r="B19" i="4"/>
  <c r="B8" i="4"/>
  <c r="B5" i="4"/>
  <c r="B7" i="4"/>
  <c r="A7" i="4"/>
  <c r="B6" i="4"/>
  <c r="A6" i="4"/>
  <c r="B4" i="4"/>
  <c r="A4" i="4"/>
  <c r="B3" i="4"/>
  <c r="A3" i="4"/>
  <c r="F18" i="1"/>
  <c r="E18" i="1"/>
  <c r="F14" i="1"/>
  <c r="E14" i="1"/>
  <c r="F79" i="1"/>
  <c r="F78" i="1"/>
  <c r="E79" i="1"/>
  <c r="E78" i="1"/>
  <c r="F68" i="1"/>
  <c r="F69" i="1"/>
  <c r="F70" i="1"/>
  <c r="E68" i="1"/>
  <c r="E69" i="1"/>
  <c r="E70" i="1"/>
  <c r="F38" i="1"/>
  <c r="F39" i="1"/>
  <c r="F40" i="1"/>
  <c r="F37" i="1"/>
  <c r="E38" i="1"/>
  <c r="E39" i="1"/>
  <c r="E40" i="1"/>
  <c r="E37" i="1"/>
  <c r="F31" i="1"/>
  <c r="F32" i="1"/>
  <c r="F33" i="1"/>
  <c r="E31" i="1"/>
  <c r="E32" i="1"/>
  <c r="E33" i="1"/>
  <c r="E23" i="1"/>
  <c r="F23" i="1"/>
  <c r="C41" i="2"/>
  <c r="C21" i="2"/>
  <c r="C43" i="2"/>
  <c r="D14" i="4" l="1"/>
  <c r="D10" i="4"/>
  <c r="H83" i="1"/>
  <c r="J86" i="1" s="1"/>
  <c r="B83" i="1"/>
  <c r="E43" i="2" s="1"/>
  <c r="B12" i="3"/>
  <c r="J8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D0D94E93-A75B-4AAB-BF19-FAFE8FE089E4}">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B19" authorId="0" shapeId="0" xr:uid="{5ED30789-DA69-439E-AE62-960DF770AE71}">
      <text>
        <r>
          <rPr>
            <b/>
            <sz val="9"/>
            <color indexed="81"/>
            <rFont val="Tahoma"/>
            <family val="2"/>
          </rPr>
          <t>For students not completing a minor, the module "Development in JVM Languages" is mandatory.</t>
        </r>
      </text>
    </comment>
    <comment ref="H21" authorId="0" shapeId="0" xr:uid="{618FB61F-F785-4364-8DA0-A47123DD14F6}">
      <text>
        <r>
          <rPr>
            <b/>
            <sz val="9"/>
            <color indexed="81"/>
            <rFont val="Tahoma"/>
            <family val="2"/>
          </rPr>
          <t>Either select all CS Core modules or replace 15 CP of "me" modules with minor Core modules.
The Study Program Handbooks list the default minor modules and their respective CPs</t>
        </r>
        <r>
          <rPr>
            <sz val="9"/>
            <color indexed="81"/>
            <rFont val="Tahoma"/>
            <family val="2"/>
          </rPr>
          <t xml:space="preserve">
</t>
        </r>
      </text>
    </comment>
    <comment ref="A37" authorId="0" shapeId="0" xr:uid="{4CFAC3C7-3BB6-4115-A461-61A67C787453}">
      <text>
        <r>
          <rPr>
            <b/>
            <sz val="9"/>
            <color indexed="81"/>
            <rFont val="Tahoma"/>
            <family val="2"/>
          </rPr>
          <t>Matrix Algebra &amp; Advanced Calculus I &amp; II only recommended for students with a strong mathematical background</t>
        </r>
        <r>
          <rPr>
            <sz val="9"/>
            <color indexed="81"/>
            <rFont val="Tahoma"/>
            <family val="2"/>
          </rPr>
          <t xml:space="preserve">
</t>
        </r>
      </text>
    </comment>
    <comment ref="F58" authorId="0" shapeId="0" xr:uid="{73A8E240-05AC-42C1-B894-91F66E3112DE}">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90"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<sst xmlns="http://schemas.openxmlformats.org/spreadsheetml/2006/main" count="440" uniqueCount="221">
  <si>
    <t xml:space="preserve">Study Plan for </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</si>
  <si>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</si>
  <si>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</si>
  <si>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</si>
  <si>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</si>
  <si>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</si>
  <si>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</si>
  <si>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</si>
  <si>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</si>
  <si>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</si>
  <si>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</si>
  <si>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</si>
  <si>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</si>
  <si>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</si>
  <si>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</si>
  <si>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</si>
  <si>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</si>
  <si>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</si>
  <si>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</si>
  <si>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</si>
  <si>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</si>
  <si>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</si>
  <si>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CH-XXX</t>
  </si>
  <si>
    <t>CO-XXX</t>
  </si>
  <si>
    <t xml:space="preserve">Minor </t>
  </si>
  <si>
    <t>Fall xxxx</t>
  </si>
  <si>
    <t>Spring xxxx</t>
  </si>
  <si>
    <t>Specialization</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</si>
  <si>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</si>
  <si>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</si>
  <si>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</si>
  <si>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</si>
  <si>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</si>
  <si>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</si>
  <si>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</si>
  <si>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</si>
  <si>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Fall / Spring xxxx</t>
  </si>
  <si>
    <t>Overview Extension Semesters</t>
  </si>
  <si>
    <t>Semester 7</t>
  </si>
  <si>
    <t>SP / F 20xx</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</si>
  <si>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</si>
  <si>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</si>
  <si>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</si>
  <si>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</si>
  <si>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</si>
  <si>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</si>
  <si>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</si>
  <si>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</si>
  <si>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</si>
  <si>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</si>
  <si>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t>Please select:</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</si>
  <si>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</si>
  <si>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Fall xxxx/ Spring xxxx</t>
  </si>
  <si>
    <t xml:space="preserve">Total Credits required: 20 </t>
  </si>
  <si>
    <t xml:space="preserve">15 CP Minor </t>
  </si>
  <si>
    <t xml:space="preserve">Probability &amp; Random Processes </t>
  </si>
  <si>
    <t>Module Number</t>
  </si>
  <si>
    <t>Module Name</t>
  </si>
  <si>
    <t>Workload CP</t>
  </si>
  <si>
    <t>Total</t>
  </si>
  <si>
    <t>m</t>
  </si>
  <si>
    <t>me</t>
  </si>
  <si>
    <t>Methods modules</t>
  </si>
  <si>
    <t>Logic</t>
  </si>
  <si>
    <t>Causation /Correlation</t>
  </si>
  <si>
    <t>Linear Model- Matrices/ Complex Problem Solving</t>
  </si>
  <si>
    <t>CH-230</t>
  </si>
  <si>
    <t>Programming in C / C++</t>
  </si>
  <si>
    <t>Fall 2025</t>
  </si>
  <si>
    <t>Spring 2026</t>
  </si>
  <si>
    <t>Intersession</t>
  </si>
  <si>
    <t>Major: CS</t>
  </si>
  <si>
    <t>CAS-S-CS-80X</t>
  </si>
  <si>
    <t>CA-CS-800-T</t>
  </si>
  <si>
    <t>CA-CS-800-S</t>
  </si>
  <si>
    <t>CH-231</t>
  </si>
  <si>
    <t xml:space="preserve">Algorithms &amp; Data Structures </t>
  </si>
  <si>
    <t>CO-560</t>
  </si>
  <si>
    <t>CO-561</t>
  </si>
  <si>
    <t>Software Engineering</t>
  </si>
  <si>
    <t>CO-562</t>
  </si>
  <si>
    <t>Operating Systems</t>
  </si>
  <si>
    <t>CO-563</t>
  </si>
  <si>
    <t>Automata, Computability &amp; Complexity</t>
  </si>
  <si>
    <t>CO-565</t>
  </si>
  <si>
    <t>Legal &amp; Ethical Aspects of CS</t>
  </si>
  <si>
    <t>CO-567</t>
  </si>
  <si>
    <t>Academic Skills in CS</t>
  </si>
  <si>
    <t xml:space="preserve">Fall  xxxx </t>
  </si>
  <si>
    <t xml:space="preserve">Please select: </t>
  </si>
  <si>
    <t>Choice Modules</t>
  </si>
  <si>
    <t>CH-310</t>
  </si>
  <si>
    <t>Microeconomics</t>
  </si>
  <si>
    <t>PHDS</t>
  </si>
  <si>
    <t>Macroeconomics</t>
  </si>
  <si>
    <t>ECE</t>
  </si>
  <si>
    <t>IEM</t>
  </si>
  <si>
    <t xml:space="preserve">Minor Option based on free Choice module selection: </t>
  </si>
  <si>
    <t>IRPH</t>
  </si>
  <si>
    <t>ISCP</t>
  </si>
  <si>
    <t>Major Change option after 1 semester based on free Choice module selection:</t>
  </si>
  <si>
    <t>Major Change option after 1 year based on free Choice module selection:</t>
  </si>
  <si>
    <t xml:space="preserve"> Methods Modules</t>
  </si>
  <si>
    <t>Language &amp; Humanities Modules</t>
  </si>
  <si>
    <t>Total Credits required: 5</t>
  </si>
  <si>
    <t>New Skills Modules</t>
  </si>
  <si>
    <t>Total Credits required: 20</t>
  </si>
  <si>
    <t>Module No.</t>
  </si>
  <si>
    <t>Free Choice Modules Fall</t>
  </si>
  <si>
    <t>Module No.2</t>
  </si>
  <si>
    <t>Free Choice Modules Spring</t>
  </si>
  <si>
    <t>Minor Options</t>
  </si>
  <si>
    <t>Major Change Options after 1 semester</t>
  </si>
  <si>
    <t>GEM</t>
  </si>
  <si>
    <t>CH-132</t>
  </si>
  <si>
    <t>Fundamentals of Earth Sciences</t>
  </si>
  <si>
    <t>CH-133</t>
  </si>
  <si>
    <t>Environmental Systems &amp; Global Change</t>
  </si>
  <si>
    <t>CH-140</t>
  </si>
  <si>
    <t>Classical Physics</t>
  </si>
  <si>
    <t>CH-141</t>
  </si>
  <si>
    <t>Modern Physics</t>
  </si>
  <si>
    <t>CH-210</t>
  </si>
  <si>
    <t>General Electrical Engineering I</t>
  </si>
  <si>
    <t>CH-211</t>
  </si>
  <si>
    <t>General Electrical Engineering II</t>
  </si>
  <si>
    <t>CH-241</t>
  </si>
  <si>
    <t>General Logistics</t>
  </si>
  <si>
    <t>CH-240</t>
  </si>
  <si>
    <t>General Industrial Engineering</t>
  </si>
  <si>
    <t>CH-331</t>
  </si>
  <si>
    <t>Introduction to Modern European History</t>
  </si>
  <si>
    <t>CH-330</t>
  </si>
  <si>
    <t>Introduction to International Relations Theory</t>
  </si>
  <si>
    <t>CH-341</t>
  </si>
  <si>
    <t>Essentials of Social Psychology</t>
  </si>
  <si>
    <t>CH-340</t>
  </si>
  <si>
    <t>Essentials of Cognitive Psychology</t>
  </si>
  <si>
    <t>CH-110</t>
  </si>
  <si>
    <t>CH-150</t>
  </si>
  <si>
    <t>General Medicinal Chemistry &amp; Chemical Biology</t>
  </si>
  <si>
    <t>Analysis</t>
  </si>
  <si>
    <t>CH-111</t>
  </si>
  <si>
    <t>CH-151</t>
  </si>
  <si>
    <t>General Organic Chemistry</t>
  </si>
  <si>
    <t>Linear Algebra</t>
  </si>
  <si>
    <t>Major Change Options after 1 year</t>
  </si>
  <si>
    <t>MCCB</t>
  </si>
  <si>
    <t>MMDA</t>
  </si>
  <si>
    <t>RIS</t>
  </si>
  <si>
    <t>Fall 2026</t>
  </si>
  <si>
    <t>Spring 2027</t>
  </si>
  <si>
    <t>CTNS-NSK-01/02</t>
  </si>
  <si>
    <t xml:space="preserve">CTNS-NSK-03/04  </t>
  </si>
  <si>
    <t xml:space="preserve">CTNS-NSK-07/08 </t>
  </si>
  <si>
    <t>CTNS-NSK-05/06</t>
  </si>
  <si>
    <t>CTNS-CIP-10/ CTNS-NSK-09</t>
  </si>
  <si>
    <t>CTMS-MAT-12</t>
  </si>
  <si>
    <t>Development in JVM Languages</t>
  </si>
  <si>
    <t>SDT-103</t>
  </si>
  <si>
    <t>Type</t>
  </si>
  <si>
    <t>Status</t>
  </si>
  <si>
    <t>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</si>
  <si>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</si>
  <si>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</si>
  <si>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</si>
  <si>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</si>
  <si>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</si>
  <si>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</si>
  <si>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</si>
  <si>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</si>
  <si>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</si>
  <si>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</si>
  <si>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</si>
  <si>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</si>
  <si>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</si>
  <si>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</si>
  <si>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</si>
  <si>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</si>
  <si>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For the purpose of applying for an extension, please fill in the corresponding sheet of this form!</t>
  </si>
  <si>
    <t>Fall xxxx or Spring xxxx</t>
  </si>
  <si>
    <t>Argumentation, Data Visualization &amp; Communication</t>
  </si>
  <si>
    <t>Community Impact Project/ Agency, Leadership &amp; Accountability</t>
  </si>
  <si>
    <t>CTNS-CIP-10: Fall xxxx or Spring xxxx CTNS-NSK-09 Spring xxxx</t>
  </si>
  <si>
    <t>Function in the curriculum (Choice, Core, Methods, New Skills, Language/ Humanities)</t>
  </si>
  <si>
    <t>Digital Systems &amp; Computer Architecture</t>
  </si>
  <si>
    <t xml:space="preserve">Full Name: </t>
  </si>
  <si>
    <t>Functional Programming</t>
  </si>
  <si>
    <t>SDT-202</t>
  </si>
  <si>
    <t>Machine Learning</t>
  </si>
  <si>
    <t>CO-541</t>
  </si>
  <si>
    <t>CH-233</t>
  </si>
  <si>
    <t>CH-234</t>
  </si>
  <si>
    <t>Databases</t>
  </si>
  <si>
    <t>CH-221</t>
  </si>
  <si>
    <t>Mathematical &amp; Physical Foundations of Robotics I</t>
  </si>
  <si>
    <t>SDT-104</t>
  </si>
  <si>
    <t>Scientific Programming in Python</t>
  </si>
  <si>
    <t>CH-222</t>
  </si>
  <si>
    <t>Mathematical &amp; Physical Foundations of Robotics II</t>
  </si>
  <si>
    <t>CH-311</t>
  </si>
  <si>
    <t>ES</t>
  </si>
  <si>
    <t>SDT</t>
  </si>
  <si>
    <t>Fall 2027</t>
  </si>
  <si>
    <t>Spring 2028</t>
  </si>
  <si>
    <t>Statistics &amp; Data Analysis</t>
  </si>
  <si>
    <t>Fall 2028</t>
  </si>
  <si>
    <t>Spring 2029</t>
  </si>
  <si>
    <r>
      <t xml:space="preserve">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t>
    </r>
    <r>
      <rPr>
        <b/>
        <sz val="11"/>
        <color theme="1"/>
        <rFont val="Calibri"/>
        <family val="2"/>
        <scheme val="minor"/>
      </rPr>
      <t>03.09.2025</t>
    </r>
    <r>
      <rPr>
        <sz val="11"/>
        <color theme="1"/>
        <rFont val="Calibri"/>
        <family val="2"/>
        <scheme val="minor"/>
      </rPr>
      <t>. If you have already started learning German, you will need to take a placement test to ensure you are allocated your correct level.</t>
    </r>
  </si>
  <si>
    <t>AAS contact / date:</t>
  </si>
  <si>
    <t>Industrial Programming with Python</t>
  </si>
  <si>
    <t>SUS-102</t>
  </si>
  <si>
    <t xml:space="preserve">Global Change and Systems Thinking </t>
  </si>
  <si>
    <t>SUS-101  </t>
  </si>
  <si>
    <t xml:space="preserve">Introduction to Sustainability </t>
  </si>
  <si>
    <t>Sustainability</t>
  </si>
  <si>
    <t>needs to be checked</t>
  </si>
  <si>
    <t>SDT-105</t>
  </si>
  <si>
    <t>Please note to earn the Cybersecurity Specialization, students need to pass the Specialization modules: Secure &amp; Dependable Systems, Ethical Hacking &amp; Offensive Security, and Security Monitoring &amp; Incident Response as well as complete their thesis on a topic related to cybersecurity.</t>
  </si>
  <si>
    <t>Mathematical Foundations of Computer Science</t>
  </si>
  <si>
    <t>If applicable: major change to SDT only after faculty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</si>
</sst>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name val="Calibri"/>
      <family val="2"/>
      <scheme val="minor"/>
    </font>
    <font>
      <b/>
      <sz val="10"/>
      <color theme="1"/>
      <name val="Calibri"/>
      <family val="2"/>
      <scheme val="minor"/>
    </font>
    <font>
      <sz val="11"/>
      <color rgb="FFEE0000"/>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rgb="FFFFFF00"/>
        <bgColor indexed="64"/>
      </patternFill>
    </fill>
  </fills>
  <borders count="33">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indexed="64"/>
      </bottom>
      <diagonal/>
    </border>
    <border>
      <left style="thin">
        <color auto="1"/>
      </left>
      <right style="thin">
        <color auto="1"/>
      </right>
      <top style="thin">
        <color auto="1"/>
      </top>
      <bottom/>
      <diagonal/>
    </border>
    <border>
      <left/>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8">
    <xf numFmtId="0" fontId="0" fillId="0" borderId="0" xfId="0"/>
    <xf numFmtId="0" fontId="0" fillId="0" borderId="1" xfId="0" applyBorder="1"/>
    <xf numFmtId="0" fontId="0" fillId="2" borderId="4" xfId="0" applyFill="1" applyBorder="1"/>
    <xf numFmtId="0" fontId="0" fillId="2" borderId="5" xfId="0" applyFill="1" applyBorder="1"/>
    <xf numFmtId="0" fontId="4" fillId="4" borderId="0" xfId="0" applyFont="1" applyFill="1"/>
    <xf numFmtId="0" fontId="4" fillId="4" borderId="1" xfId="0" applyFont="1" applyFill="1" applyBorder="1"/>
    <xf numFmtId="0" fontId="5"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1" fontId="0" fillId="5" borderId="14" xfId="0" applyNumberFormat="1" applyFill="1" applyBorder="1" applyAlignment="1" applyProtection="1">
      <alignment wrapText="1"/>
      <protection locked="0"/>
    </xf>
    <xf numFmtId="0" fontId="0" fillId="5" borderId="15" xfId="0" applyFill="1" applyBorder="1" applyAlignment="1" applyProtection="1">
      <alignment wrapText="1"/>
      <protection locked="0"/>
    </xf>
    <xf numFmtId="2" fontId="0" fillId="5" borderId="15" xfId="0" applyNumberFormat="1" applyFill="1" applyBorder="1" applyAlignment="1" applyProtection="1">
      <alignment wrapText="1"/>
      <protection locked="0"/>
    </xf>
    <xf numFmtId="0" fontId="0" fillId="5" borderId="16" xfId="0" applyFill="1" applyBorder="1" applyAlignment="1" applyProtection="1">
      <alignment wrapText="1"/>
      <protection locked="0"/>
    </xf>
    <xf numFmtId="1" fontId="0" fillId="5" borderId="17" xfId="0" applyNumberFormat="1" applyFill="1" applyBorder="1" applyAlignment="1" applyProtection="1">
      <alignment wrapText="1"/>
      <protection locked="0"/>
    </xf>
    <xf numFmtId="0" fontId="0" fillId="5" borderId="18" xfId="0" applyFill="1" applyBorder="1" applyAlignment="1" applyProtection="1">
      <alignment wrapText="1"/>
      <protection locked="0"/>
    </xf>
    <xf numFmtId="1" fontId="0" fillId="5" borderId="19" xfId="0" applyNumberFormat="1" applyFill="1" applyBorder="1" applyAlignment="1" applyProtection="1">
      <alignment wrapText="1"/>
      <protection locked="0"/>
    </xf>
    <xf numFmtId="0" fontId="0" fillId="5" borderId="20" xfId="0" applyFill="1" applyBorder="1" applyAlignment="1" applyProtection="1">
      <alignment wrapText="1"/>
      <protection locked="0"/>
    </xf>
    <xf numFmtId="2" fontId="0" fillId="5" borderId="20" xfId="0" applyNumberFormat="1" applyFill="1" applyBorder="1" applyAlignment="1" applyProtection="1">
      <alignment wrapText="1"/>
      <protection locked="0"/>
    </xf>
    <xf numFmtId="0" fontId="0" fillId="5" borderId="21" xfId="0" applyFill="1" applyBorder="1" applyAlignment="1" applyProtection="1">
      <alignment wrapText="1"/>
      <protection locked="0"/>
    </xf>
    <xf numFmtId="0" fontId="0" fillId="0" borderId="6" xfId="0" applyBorder="1"/>
    <xf numFmtId="0" fontId="0" fillId="0" borderId="7" xfId="0" applyBorder="1"/>
    <xf numFmtId="0" fontId="0" fillId="0" borderId="8" xfId="0" applyBorder="1"/>
    <xf numFmtId="0" fontId="8" fillId="0" borderId="9" xfId="0" applyFont="1" applyBorder="1"/>
    <xf numFmtId="0" fontId="2" fillId="0" borderId="12" xfId="0" applyFont="1" applyBorder="1"/>
    <xf numFmtId="0" fontId="0" fillId="0" borderId="10" xfId="0" applyBorder="1"/>
    <xf numFmtId="0" fontId="0" fillId="0" borderId="11" xfId="0" applyBorder="1"/>
    <xf numFmtId="0" fontId="0" fillId="0" borderId="12" xfId="0" applyBorder="1"/>
    <xf numFmtId="0" fontId="0" fillId="0" borderId="13" xfId="0" applyBorder="1"/>
    <xf numFmtId="2" fontId="3" fillId="7" borderId="22"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0" fillId="5" borderId="15" xfId="0" applyNumberFormat="1" applyFill="1" applyBorder="1" applyAlignment="1">
      <alignment wrapText="1"/>
    </xf>
    <xf numFmtId="2" fontId="0" fillId="5" borderId="20" xfId="0" applyNumberFormat="1" applyFill="1" applyBorder="1" applyAlignment="1">
      <alignment wrapText="1"/>
    </xf>
    <xf numFmtId="2" fontId="13" fillId="3" borderId="2" xfId="0" applyNumberFormat="1" applyFont="1" applyFill="1" applyBorder="1" applyAlignment="1">
      <alignment wrapText="1"/>
    </xf>
    <xf numFmtId="1" fontId="0" fillId="3" borderId="23" xfId="0" applyNumberFormat="1" applyFill="1" applyBorder="1" applyAlignment="1" applyProtection="1">
      <alignment wrapText="1"/>
      <protection locked="0"/>
    </xf>
    <xf numFmtId="0" fontId="0" fillId="3" borderId="23" xfId="0" applyFill="1" applyBorder="1" applyAlignment="1" applyProtection="1">
      <alignment wrapText="1"/>
      <protection locked="0"/>
    </xf>
    <xf numFmtId="0" fontId="0" fillId="0" borderId="2" xfId="0" applyBorder="1"/>
    <xf numFmtId="0" fontId="0" fillId="0" borderId="24" xfId="0" applyBorder="1"/>
    <xf numFmtId="1"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2" fontId="0" fillId="8" borderId="2" xfId="0" applyNumberFormat="1" applyFill="1" applyBorder="1" applyAlignment="1">
      <alignment wrapText="1"/>
    </xf>
    <xf numFmtId="2" fontId="0" fillId="8" borderId="2" xfId="0" applyNumberFormat="1" applyFill="1" applyBorder="1" applyAlignment="1" applyProtection="1">
      <alignment wrapText="1"/>
      <protection locked="0"/>
    </xf>
    <xf numFmtId="2" fontId="0" fillId="5" borderId="25" xfId="0" applyNumberFormat="1" applyFill="1" applyBorder="1" applyAlignment="1">
      <alignment wrapText="1"/>
    </xf>
    <xf numFmtId="2" fontId="0" fillId="5" borderId="3" xfId="0" applyNumberFormat="1" applyFill="1" applyBorder="1" applyAlignment="1">
      <alignment wrapText="1"/>
    </xf>
    <xf numFmtId="2" fontId="0" fillId="5" borderId="26" xfId="0" applyNumberFormat="1" applyFill="1" applyBorder="1" applyAlignment="1">
      <alignment wrapText="1"/>
    </xf>
    <xf numFmtId="0" fontId="0" fillId="3" borderId="2" xfId="0" applyFill="1" applyBorder="1"/>
    <xf numFmtId="1" fontId="0" fillId="5" borderId="2" xfId="0" applyNumberFormat="1" applyFill="1" applyBorder="1"/>
    <xf numFmtId="2" fontId="0" fillId="5" borderId="2" xfId="0" applyNumberFormat="1" applyFill="1" applyBorder="1"/>
    <xf numFmtId="0" fontId="0" fillId="5" borderId="2" xfId="0" applyFill="1" applyBorder="1"/>
    <xf numFmtId="0" fontId="14" fillId="0" borderId="0" xfId="0" applyFont="1"/>
    <xf numFmtId="1" fontId="0" fillId="8" borderId="2" xfId="0" applyNumberFormat="1" applyFill="1" applyBorder="1" applyAlignment="1">
      <alignment wrapText="1"/>
    </xf>
    <xf numFmtId="1" fontId="0" fillId="3" borderId="2" xfId="0" applyNumberFormat="1" applyFill="1" applyBorder="1" applyAlignment="1">
      <alignment wrapText="1"/>
    </xf>
    <xf numFmtId="0" fontId="0" fillId="3" borderId="2" xfId="0" applyFill="1" applyBorder="1" applyAlignment="1">
      <alignment wrapText="1"/>
    </xf>
    <xf numFmtId="0" fontId="3" fillId="2" borderId="3" xfId="0" applyFont="1" applyFill="1" applyBorder="1"/>
    <xf numFmtId="1" fontId="0" fillId="8" borderId="2" xfId="0" applyNumberFormat="1" applyFill="1" applyBorder="1"/>
    <xf numFmtId="2" fontId="13" fillId="3" borderId="23" xfId="0" applyNumberFormat="1" applyFont="1" applyFill="1" applyBorder="1" applyAlignment="1">
      <alignment wrapText="1"/>
    </xf>
    <xf numFmtId="1" fontId="2" fillId="3" borderId="2" xfId="0" applyNumberFormat="1" applyFont="1" applyFill="1" applyBorder="1" applyAlignment="1" applyProtection="1">
      <alignment wrapText="1"/>
      <protection locked="0"/>
    </xf>
    <xf numFmtId="2" fontId="14" fillId="3" borderId="2" xfId="0" applyNumberFormat="1" applyFont="1" applyFill="1" applyBorder="1" applyAlignment="1">
      <alignment wrapText="1"/>
    </xf>
    <xf numFmtId="2" fontId="2" fillId="3" borderId="2" xfId="0" applyNumberFormat="1" applyFont="1" applyFill="1" applyBorder="1" applyAlignment="1" applyProtection="1">
      <alignment wrapText="1"/>
      <protection locked="0"/>
    </xf>
    <xf numFmtId="2" fontId="2" fillId="3" borderId="2" xfId="0" applyNumberFormat="1" applyFont="1" applyFill="1" applyBorder="1" applyAlignment="1">
      <alignment wrapText="1"/>
    </xf>
    <xf numFmtId="0" fontId="13" fillId="5" borderId="2" xfId="0" applyFont="1" applyFill="1" applyBorder="1" applyAlignment="1" applyProtection="1">
      <alignment wrapText="1"/>
      <protection locked="0"/>
    </xf>
    <xf numFmtId="2" fontId="13" fillId="5" borderId="2" xfId="0" applyNumberFormat="1" applyFont="1" applyFill="1" applyBorder="1" applyAlignment="1">
      <alignment wrapText="1"/>
    </xf>
    <xf numFmtId="2" fontId="13" fillId="5" borderId="2" xfId="0" applyNumberFormat="1" applyFont="1" applyFill="1" applyBorder="1" applyAlignment="1" applyProtection="1">
      <alignment wrapText="1"/>
      <protection locked="0"/>
    </xf>
    <xf numFmtId="0" fontId="13" fillId="3" borderId="2" xfId="0" applyFont="1" applyFill="1" applyBorder="1" applyAlignment="1" applyProtection="1">
      <alignment wrapText="1"/>
      <protection locked="0"/>
    </xf>
    <xf numFmtId="1" fontId="13" fillId="3" borderId="2" xfId="0" applyNumberFormat="1" applyFont="1" applyFill="1" applyBorder="1" applyAlignment="1" applyProtection="1">
      <alignment wrapText="1"/>
      <protection locked="0"/>
    </xf>
    <xf numFmtId="1" fontId="13" fillId="9" borderId="2" xfId="0" applyNumberFormat="1" applyFont="1" applyFill="1" applyBorder="1" applyAlignment="1">
      <alignment wrapText="1"/>
    </xf>
    <xf numFmtId="0" fontId="13" fillId="9" borderId="2" xfId="0" applyFont="1" applyFill="1" applyBorder="1" applyAlignment="1" applyProtection="1">
      <alignment wrapText="1"/>
      <protection locked="0"/>
    </xf>
    <xf numFmtId="2" fontId="13" fillId="8" borderId="2" xfId="0" applyNumberFormat="1" applyFont="1" applyFill="1" applyBorder="1" applyAlignment="1">
      <alignment wrapText="1"/>
    </xf>
    <xf numFmtId="2" fontId="13" fillId="8" borderId="2" xfId="0" applyNumberFormat="1" applyFont="1" applyFill="1" applyBorder="1" applyAlignment="1" applyProtection="1">
      <alignment wrapText="1"/>
      <protection locked="0"/>
    </xf>
    <xf numFmtId="0" fontId="13" fillId="8" borderId="2" xfId="0" applyFont="1" applyFill="1" applyBorder="1" applyAlignment="1" applyProtection="1">
      <alignment wrapText="1"/>
      <protection locked="0"/>
    </xf>
    <xf numFmtId="1" fontId="0" fillId="5" borderId="2" xfId="0" applyNumberFormat="1" applyFill="1" applyBorder="1" applyAlignment="1">
      <alignment wrapText="1"/>
    </xf>
    <xf numFmtId="0" fontId="15" fillId="2" borderId="3" xfId="0" applyFont="1" applyFill="1" applyBorder="1"/>
    <xf numFmtId="0" fontId="13" fillId="0" borderId="0" xfId="0" applyFont="1"/>
    <xf numFmtId="0" fontId="12" fillId="10" borderId="0" xfId="0" applyFont="1" applyFill="1"/>
    <xf numFmtId="0" fontId="16" fillId="0" borderId="0" xfId="0" applyFont="1"/>
    <xf numFmtId="0" fontId="0" fillId="0" borderId="0" xfId="0" applyAlignment="1">
      <alignment horizontal="left" wrapText="1"/>
    </xf>
    <xf numFmtId="0" fontId="2" fillId="3" borderId="4" xfId="0" applyFont="1" applyFill="1" applyBorder="1" applyAlignment="1" applyProtection="1">
      <alignment horizontal="left" wrapText="1"/>
      <protection locked="0"/>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13" xfId="0" applyFill="1" applyBorder="1" applyAlignment="1">
      <alignment horizontal="left" wrapText="1"/>
    </xf>
    <xf numFmtId="0" fontId="0" fillId="6" borderId="9" xfId="0" applyFill="1" applyBorder="1" applyAlignment="1">
      <alignment horizontal="left" wrapText="1"/>
    </xf>
    <xf numFmtId="0" fontId="0" fillId="6" borderId="0" xfId="0" applyFill="1" applyAlignment="1">
      <alignment horizontal="left" wrapText="1"/>
    </xf>
    <xf numFmtId="0" fontId="0" fillId="6" borderId="10"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3" fillId="0" borderId="0" xfId="0" applyFont="1" applyAlignment="1">
      <alignment horizontal="center"/>
    </xf>
    <xf numFmtId="0" fontId="0" fillId="0" borderId="28" xfId="0" applyBorder="1" applyAlignment="1">
      <alignment horizontal="left" vertical="top" wrapText="1"/>
    </xf>
    <xf numFmtId="0" fontId="0" fillId="0" borderId="27"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31" xfId="0" applyBorder="1" applyAlignment="1">
      <alignment horizontal="left" vertical="top" wrapText="1"/>
    </xf>
    <xf numFmtId="0" fontId="0" fillId="0" borderId="22" xfId="0" applyBorder="1" applyAlignment="1">
      <alignment horizontal="left" vertical="top" wrapText="1"/>
    </xf>
    <xf numFmtId="0" fontId="0" fillId="0" borderId="32" xfId="0" applyBorder="1" applyAlignment="1">
      <alignment horizontal="left" vertical="top" wrapText="1"/>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FCE4D6"/>
      <color rgb="FFFFFF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xdr:colOff>
      <xdr:row>1</xdr:row>
      <xdr:rowOff>12700</xdr:rowOff>
    </xdr:from>
    <xdr:to>
      <xdr:col>12</xdr:col>
      <xdr:colOff>6350</xdr:colOff>
      <xdr:row>16</xdr:row>
      <xdr:rowOff>134620</xdr:rowOff>
    </xdr:to>
    <xdr:sp macro="" textlink="">
      <xdr:nvSpPr>
        <xdr:cNvPr id="2" name="TextBox 1">
          <a:extLst>
            <a:ext uri="{FF2B5EF4-FFF2-40B4-BE49-F238E27FC236}">
              <a16:creationId xmlns:a16="http://schemas.microsoft.com/office/drawing/2014/main" id="{317157C8-2292-401B-AD8E-9E6A49FF2BB0}"/>
            </a:ext>
          </a:extLst>
        </xdr:cNvPr>
        <xdr:cNvSpPr txBox="1"/>
      </xdr:nvSpPr>
      <xdr:spPr>
        <a:xfrm>
          <a:off x="7302500" y="247650"/>
          <a:ext cx="3067050" cy="2884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2025 semester is from 25.08. to 03.09.2025.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C9F141E-9D97-4B36-A3D5-0641AE4CB0F7}" name="Table10" displayName="Table10" ref="A1:D15" totalsRowShown="0">
  <autoFilter ref="A1:D15" xr:uid="{69767EC1-AA4F-4061-889C-3EB6D92C07B6}"/>
  <tableColumns count="4">
    <tableColumn id="1" xr3:uid="{51A863A3-C05F-4437-A784-004F9EFF8675}" name="Module No."/>
    <tableColumn id="2" xr3:uid="{7AC9BB8D-1EC4-437E-8F32-E3ECA2327A35}" name="Free Choice Modules Fall"/>
    <tableColumn id="3" xr3:uid="{52C6150D-130D-41B4-A2FF-3954AD4838B3}" name="Module No.2"/>
    <tableColumn id="4" xr3:uid="{2433499F-FD66-43B0-8B2B-24CBCB780D03}" name="Free Choice Modules Spring"/>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C3DD9CB-0678-4911-A097-857AE0BC59E1}" name="Table11" displayName="Table11" ref="F1:F13" totalsRowShown="0">
  <autoFilter ref="F1:F13" xr:uid="{1F5120A6-23CB-4126-A7A4-E23FDBBBCECC}"/>
  <tableColumns count="1">
    <tableColumn id="1" xr3:uid="{C3CAF147-CFDF-40EA-828E-511D4662F57C}" name="Minor Options"/>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2D8B527-483E-4BA3-8F7A-EF329A3EB09B}" name="Table12" displayName="Table12" ref="H1:H5" totalsRowShown="0">
  <autoFilter ref="H1:H5" xr:uid="{4BC0057D-6F23-457D-9B6C-330EB3744919}"/>
  <tableColumns count="1">
    <tableColumn id="1" xr3:uid="{BEFF0F0B-1550-4B86-BEE6-218D1113620F}" name="Major Change Options after 1 semester"/>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49EDC48-5D34-443F-B6C4-49CCD7871DA9}" name="Table4" displayName="Table4" ref="I1:I4" totalsRowShown="0">
  <autoFilter ref="I1:I4" xr:uid="{93E8DB99-8450-4B3C-B6A5-CD239EBCE33B}"/>
  <tableColumns count="1">
    <tableColumn id="1" xr3:uid="{F69DDABF-7639-445B-926C-66688010C5E2}" name="Major Change Options after 1 year"/>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8"/>
  <sheetViews>
    <sheetView tabSelected="1" topLeftCell="A7" zoomScale="80" zoomScaleNormal="80" workbookViewId="0">
      <selection activeCell="B19" sqref="B19"/>
    </sheetView>
  </sheetViews>
  <sheetFormatPr defaultColWidth="8.81640625" defaultRowHeight="14.5" x14ac:dyDescent="0.35"/>
  <cols>
    <col min="1" max="1" width="19.1796875" customWidth="1"/>
    <col min="2" max="2" width="37.81640625" customWidth="1"/>
    <col min="3" max="3" width="10.90625" customWidth="1"/>
    <col min="4" max="4" width="13" customWidth="1"/>
    <col min="8" max="8" width="32.81640625" customWidth="1"/>
    <col min="9" max="9" width="24.81640625" customWidth="1"/>
    <col min="10" max="10" width="14.81640625" customWidth="1"/>
    <col min="11" max="11" width="13.1796875" customWidth="1"/>
  </cols>
  <sheetData>
    <row r="1" spans="1:10" ht="21" customHeight="1" x14ac:dyDescent="0.45">
      <c r="A1" s="75" t="s">
        <v>0</v>
      </c>
      <c r="B1" s="98" t="s">
        <v>186</v>
      </c>
      <c r="C1" s="98"/>
      <c r="D1" s="98"/>
      <c r="E1" s="2"/>
      <c r="F1" s="2"/>
      <c r="G1" s="2"/>
      <c r="H1" s="22" t="s">
        <v>71</v>
      </c>
      <c r="I1" s="22" t="s">
        <v>29</v>
      </c>
      <c r="J1" s="3"/>
    </row>
    <row r="2" spans="1:10" ht="14.5" customHeight="1" x14ac:dyDescent="0.35">
      <c r="A2" s="93" t="s">
        <v>209</v>
      </c>
      <c r="B2" s="108"/>
      <c r="C2" s="108"/>
      <c r="D2" s="108"/>
      <c r="H2" s="108" t="s">
        <v>30</v>
      </c>
      <c r="I2" s="108"/>
      <c r="J2" s="1"/>
    </row>
    <row r="3" spans="1:10" ht="21.75" customHeight="1" x14ac:dyDescent="0.35">
      <c r="H3" s="30" t="s">
        <v>31</v>
      </c>
      <c r="I3" s="30" t="s">
        <v>32</v>
      </c>
      <c r="J3" s="1"/>
    </row>
    <row r="4" spans="1:10" ht="29.25" customHeight="1" thickBot="1" x14ac:dyDescent="0.6">
      <c r="A4" s="6" t="s">
        <v>1</v>
      </c>
      <c r="B4" s="4"/>
      <c r="C4" s="4"/>
      <c r="D4" s="4"/>
      <c r="E4" s="4"/>
      <c r="F4" s="4"/>
      <c r="G4" s="4"/>
      <c r="H4" s="4"/>
      <c r="I4" s="4"/>
      <c r="J4" s="5"/>
    </row>
    <row r="5" spans="1:10" ht="43.5" customHeight="1" thickBot="1" x14ac:dyDescent="0.4">
      <c r="A5" s="115" t="s">
        <v>162</v>
      </c>
      <c r="B5" s="115"/>
      <c r="C5" s="115"/>
      <c r="D5" s="115"/>
      <c r="E5" s="115"/>
      <c r="F5" s="115"/>
      <c r="G5" s="115"/>
      <c r="H5" s="115"/>
      <c r="I5" s="115"/>
      <c r="J5" s="116"/>
    </row>
    <row r="6" spans="1:10" ht="30.75" customHeight="1" x14ac:dyDescent="0.35">
      <c r="A6" s="113" t="s">
        <v>33</v>
      </c>
      <c r="B6" s="113"/>
      <c r="C6" s="113"/>
      <c r="D6" s="113"/>
      <c r="E6" s="113"/>
      <c r="F6" s="113"/>
      <c r="G6" s="113"/>
      <c r="H6" s="113"/>
      <c r="I6" s="113"/>
      <c r="J6" s="114"/>
    </row>
    <row r="7" spans="1:10" ht="31.5" customHeight="1" x14ac:dyDescent="0.35">
      <c r="A7" s="109" t="s">
        <v>34</v>
      </c>
      <c r="B7" s="109"/>
      <c r="C7" s="109"/>
      <c r="D7" s="109"/>
      <c r="E7" s="109"/>
      <c r="F7" s="109"/>
      <c r="G7" s="109"/>
      <c r="H7" s="109"/>
      <c r="I7" s="109"/>
      <c r="J7" s="110"/>
    </row>
    <row r="8" spans="1:10" ht="31.5" customHeight="1" x14ac:dyDescent="0.35">
      <c r="A8" s="109" t="s">
        <v>17</v>
      </c>
      <c r="B8" s="109"/>
      <c r="C8" s="109"/>
      <c r="D8" s="109"/>
      <c r="E8" s="109"/>
      <c r="F8" s="109"/>
      <c r="G8" s="109"/>
      <c r="H8" s="109"/>
      <c r="I8" s="109"/>
      <c r="J8" s="110"/>
    </row>
    <row r="9" spans="1:10" ht="14.5" customHeight="1" x14ac:dyDescent="0.35">
      <c r="A9" s="109" t="s">
        <v>46</v>
      </c>
      <c r="B9" s="109"/>
      <c r="C9" s="109"/>
      <c r="D9" s="109"/>
      <c r="E9" s="109"/>
      <c r="F9" s="109"/>
      <c r="G9" s="109"/>
      <c r="H9" s="109"/>
      <c r="I9" s="109"/>
      <c r="J9" s="110"/>
    </row>
    <row r="10" spans="1:10" ht="14.5" customHeight="1" thickBot="1" x14ac:dyDescent="0.4">
      <c r="A10" s="111"/>
      <c r="B10" s="111"/>
      <c r="C10" s="111"/>
      <c r="D10" s="111"/>
      <c r="E10" s="111"/>
      <c r="F10" s="111"/>
      <c r="G10" s="111"/>
      <c r="H10" s="111"/>
      <c r="I10" s="111"/>
      <c r="J10" s="112"/>
    </row>
    <row r="11" spans="1:10" ht="14.25" customHeight="1" x14ac:dyDescent="0.35">
      <c r="A11" s="12"/>
      <c r="B11" s="12"/>
      <c r="C11" s="12"/>
      <c r="D11" s="12"/>
      <c r="E11" s="12"/>
      <c r="F11" s="12"/>
      <c r="G11" s="12"/>
      <c r="H11" s="12"/>
      <c r="I11" s="12"/>
      <c r="J11" s="12"/>
    </row>
    <row r="12" spans="1:10" ht="18.5" x14ac:dyDescent="0.45">
      <c r="B12" s="13" t="s">
        <v>6</v>
      </c>
      <c r="C12" s="13"/>
      <c r="D12" s="13"/>
      <c r="H12" s="14" t="s">
        <v>12</v>
      </c>
    </row>
    <row r="13" spans="1:10" ht="29" x14ac:dyDescent="0.35">
      <c r="A13" s="10" t="s">
        <v>3</v>
      </c>
      <c r="B13" s="11" t="s">
        <v>4</v>
      </c>
      <c r="C13" s="11" t="s">
        <v>48</v>
      </c>
      <c r="D13" s="10" t="s">
        <v>49</v>
      </c>
      <c r="E13" s="10" t="s">
        <v>2</v>
      </c>
      <c r="F13" s="10" t="s">
        <v>18</v>
      </c>
      <c r="G13" s="10" t="s">
        <v>160</v>
      </c>
      <c r="H13" s="10" t="s">
        <v>5</v>
      </c>
    </row>
    <row r="14" spans="1:10" x14ac:dyDescent="0.35">
      <c r="A14" s="8" t="s">
        <v>66</v>
      </c>
      <c r="B14" s="7" t="s">
        <v>67</v>
      </c>
      <c r="C14" s="51">
        <v>7.5</v>
      </c>
      <c r="D14" s="9" t="s">
        <v>89</v>
      </c>
      <c r="E14" s="51" t="str">
        <f>IF(D14="Earned",C14,"")</f>
        <v/>
      </c>
      <c r="F14" s="51" t="str">
        <f>IF(D14="Planned",C14,"")</f>
        <v/>
      </c>
      <c r="G14" s="51" t="s">
        <v>60</v>
      </c>
      <c r="H14" s="7" t="s">
        <v>68</v>
      </c>
    </row>
    <row r="15" spans="1:10" x14ac:dyDescent="0.35">
      <c r="A15" s="8" t="s">
        <v>75</v>
      </c>
      <c r="B15" s="7" t="s">
        <v>76</v>
      </c>
      <c r="C15" s="51">
        <v>7.5</v>
      </c>
      <c r="D15" s="9" t="s">
        <v>89</v>
      </c>
      <c r="E15" s="51" t="str">
        <f t="shared" ref="E15:E17" si="0">IF(D15="Earned",C15,"")</f>
        <v/>
      </c>
      <c r="F15" s="51" t="str">
        <f t="shared" ref="F15:F17" si="1">IF(D15="Planned",C15,"")</f>
        <v/>
      </c>
      <c r="G15" s="51" t="s">
        <v>60</v>
      </c>
      <c r="H15" s="7" t="s">
        <v>69</v>
      </c>
    </row>
    <row r="16" spans="1:10" ht="29" x14ac:dyDescent="0.35">
      <c r="A16" s="85" t="s">
        <v>191</v>
      </c>
      <c r="B16" s="85" t="s">
        <v>219</v>
      </c>
      <c r="C16" s="51">
        <v>7.5</v>
      </c>
      <c r="D16" s="9" t="s">
        <v>89</v>
      </c>
      <c r="E16" s="51" t="str">
        <f t="shared" si="0"/>
        <v/>
      </c>
      <c r="F16" s="51" t="str">
        <f t="shared" si="1"/>
        <v/>
      </c>
      <c r="G16" s="51" t="s">
        <v>60</v>
      </c>
      <c r="H16" s="7" t="s">
        <v>68</v>
      </c>
    </row>
    <row r="17" spans="1:9" x14ac:dyDescent="0.35">
      <c r="A17" s="86" t="s">
        <v>192</v>
      </c>
      <c r="B17" s="85" t="s">
        <v>185</v>
      </c>
      <c r="C17" s="51">
        <v>7.5</v>
      </c>
      <c r="D17" s="9" t="s">
        <v>89</v>
      </c>
      <c r="E17" s="51" t="str">
        <f t="shared" si="0"/>
        <v/>
      </c>
      <c r="F17" s="51" t="str">
        <f t="shared" si="1"/>
        <v/>
      </c>
      <c r="G17" s="51" t="s">
        <v>60</v>
      </c>
      <c r="H17" s="8" t="s">
        <v>69</v>
      </c>
    </row>
    <row r="18" spans="1:9" x14ac:dyDescent="0.35">
      <c r="A18" s="92" t="str">
        <f>IF(B18="Please select:","CH-XXX",IF(B18="General Biochemistry","CH-100",IF(B18="General Medicinal Chemistry &amp; Chemical Biology","CH-110",IF(B18="Mathematical Foundations of CS","CH-233",IF(B18="General &amp; Inorganic Chemistry","CH-120",IF(B18="Fundamentals of Earth Sciences","CH-132",IF(B18="Classical Physics","CH-140",IF(B18="Analysis","CH-150",IF(B18="Mathematical Modeling","CH-152",IF(B18="General Electrical Engineering I","CH-210",IF(B18="Mathematical &amp; Physical Foundations of Robotics I","CH-221",IF(B18="Programming in C/C++","CH-230",IF(B18="Introduction to Computer Science","CH-232",IF(B18="General Logistics","CH-241",IF(B18="Introduction to International Business","CH-300",IF(B18="Microeconomics","CH-310",IF(B18="Introduction to the Social Sciences I","CH-320",IF(B18="Introduction to International Relations Theory","CH-330",IF(B18="Essentials of Cognitive Psychology","CH-340",IF(B18="Introduction to Data Science","CH-700",IF(B18="Scientific Programming in Python","SDT-104",IF(B18="Industrial Programming with Python","SDT-105",IF(B18="Introduction to Sustainability ","SUS-101",)))))))))))))))))))))))</f>
        <v>CH-XXX</v>
      </c>
      <c r="B18" s="82" t="s">
        <v>50</v>
      </c>
      <c r="C18" s="83">
        <v>7.5</v>
      </c>
      <c r="D18" s="84" t="s">
        <v>89</v>
      </c>
      <c r="E18" s="83" t="str">
        <f t="shared" ref="E18:E19" si="2">IF(D18="Earned",C18,"")</f>
        <v/>
      </c>
      <c r="F18" s="83" t="str">
        <f t="shared" ref="F18:F19" si="3">IF(D18="Planned",C18,"")</f>
        <v/>
      </c>
      <c r="G18" s="83" t="s">
        <v>61</v>
      </c>
      <c r="H18" s="82" t="s">
        <v>68</v>
      </c>
    </row>
    <row r="19" spans="1:9" x14ac:dyDescent="0.35">
      <c r="A19" s="92" t="str">
        <f>IF(B19="Please select:","CH-XXX",IF(B19="General Cell Biology","CH-101",IF(B19="General Organic Chemistry","CH-111",IF(B19="Introduction to Biotechnology","CH-121",IF(B19="Environmental Systems &amp; Global Change","CH-133",IF(B19="Modern Physics","CH-141",IF(B19="Linear Algebra","CH-151",IF(B19="Mathematical Modeling","CH-152",IF(B19="General Electrical Engineering II","CH-211",IF(B19="Mathematical &amp; Physical Foundations of Robotics II","CH-222",IF(B19="General Industrial Engineering","CH-240",IF(B19="Algorithms &amp; Data Structures","CH-231",IF(B19="Digital Systems &amp; Computer Architecture","CH-234",IF(B19="Macroeconomics","CH-311",IF(B19="Introduction to Finance &amp; Accounting","CH-301",IF(B19="Introduction to the Social Sciences II","CH-321",IF(B19="Introduction to Modern European History","CH-331",IF(B19="Essentials of Social Psychology","CH-341",IF(B19="Development in JVM Languages","SDT-103",IF(B19="Data Structures &amp; Processing","CH-701",IF(B19="Foundations of Communications and Electronics","CH-212",IF(B19="Core Algorithms &amp; Data Structures","SDT-102",IF(B19="Global Change and Systems Thinking ","SUS-102",)))))))))))))))))))))))</f>
        <v>CH-XXX</v>
      </c>
      <c r="B19" s="82" t="s">
        <v>50</v>
      </c>
      <c r="C19" s="83">
        <v>7.5</v>
      </c>
      <c r="D19" s="84" t="s">
        <v>89</v>
      </c>
      <c r="E19" s="83" t="str">
        <f t="shared" si="2"/>
        <v/>
      </c>
      <c r="F19" s="83" t="str">
        <f t="shared" si="3"/>
        <v/>
      </c>
      <c r="G19" s="83" t="s">
        <v>61</v>
      </c>
      <c r="H19" s="82" t="s">
        <v>69</v>
      </c>
    </row>
    <row r="21" spans="1:9" ht="18.5" x14ac:dyDescent="0.45">
      <c r="B21" s="13" t="s">
        <v>7</v>
      </c>
      <c r="C21" s="13"/>
      <c r="D21" s="13"/>
      <c r="H21" s="14" t="s">
        <v>12</v>
      </c>
    </row>
    <row r="22" spans="1:9" ht="29" x14ac:dyDescent="0.35">
      <c r="A22" s="10" t="s">
        <v>3</v>
      </c>
      <c r="B22" s="11" t="s">
        <v>4</v>
      </c>
      <c r="C22" s="11"/>
      <c r="D22" s="11"/>
      <c r="E22" s="10" t="s">
        <v>2</v>
      </c>
      <c r="F22" s="10" t="s">
        <v>18</v>
      </c>
      <c r="G22" s="10" t="s">
        <v>160</v>
      </c>
      <c r="H22" s="10" t="s">
        <v>5</v>
      </c>
    </row>
    <row r="23" spans="1:9" x14ac:dyDescent="0.35">
      <c r="A23" s="78" t="s">
        <v>77</v>
      </c>
      <c r="B23" s="22" t="s">
        <v>193</v>
      </c>
      <c r="C23" s="79">
        <v>7.5</v>
      </c>
      <c r="D23" s="80" t="s">
        <v>50</v>
      </c>
      <c r="E23" s="81" t="str">
        <f>IF(D23="Earned",C23,"")</f>
        <v/>
      </c>
      <c r="F23" s="81" t="str">
        <f>IF(D23="Planned",C23, "")</f>
        <v/>
      </c>
      <c r="G23" s="79" t="s">
        <v>60</v>
      </c>
      <c r="H23" s="22" t="s">
        <v>25</v>
      </c>
    </row>
    <row r="24" spans="1:9" x14ac:dyDescent="0.35">
      <c r="A24" s="78" t="s">
        <v>78</v>
      </c>
      <c r="B24" s="22" t="s">
        <v>79</v>
      </c>
      <c r="C24" s="79">
        <v>7.5</v>
      </c>
      <c r="D24" s="80" t="s">
        <v>50</v>
      </c>
      <c r="E24" s="81" t="str">
        <f t="shared" ref="E24:E30" si="4">IF(D24="Earned",C24,"")</f>
        <v/>
      </c>
      <c r="F24" s="81" t="str">
        <f t="shared" ref="F24:F30" si="5">IF(D24="Planned",C24, "")</f>
        <v/>
      </c>
      <c r="G24" s="79" t="s">
        <v>60</v>
      </c>
      <c r="H24" s="22" t="s">
        <v>26</v>
      </c>
    </row>
    <row r="25" spans="1:9" x14ac:dyDescent="0.35">
      <c r="A25" s="78" t="s">
        <v>80</v>
      </c>
      <c r="B25" s="22" t="s">
        <v>81</v>
      </c>
      <c r="C25" s="79">
        <v>7.5</v>
      </c>
      <c r="D25" s="80" t="s">
        <v>50</v>
      </c>
      <c r="E25" s="81" t="str">
        <f t="shared" si="4"/>
        <v/>
      </c>
      <c r="F25" s="81" t="str">
        <f t="shared" si="5"/>
        <v/>
      </c>
      <c r="G25" s="79" t="s">
        <v>60</v>
      </c>
      <c r="H25" s="22" t="s">
        <v>88</v>
      </c>
    </row>
    <row r="26" spans="1:9" x14ac:dyDescent="0.35">
      <c r="A26" s="78" t="s">
        <v>82</v>
      </c>
      <c r="B26" s="22" t="s">
        <v>83</v>
      </c>
      <c r="C26" s="79">
        <v>7.5</v>
      </c>
      <c r="D26" s="80" t="s">
        <v>50</v>
      </c>
      <c r="E26" s="81" t="str">
        <f t="shared" si="4"/>
        <v/>
      </c>
      <c r="F26" s="81" t="str">
        <f t="shared" si="5"/>
        <v/>
      </c>
      <c r="G26" s="79" t="s">
        <v>60</v>
      </c>
      <c r="H26" s="22" t="s">
        <v>26</v>
      </c>
    </row>
    <row r="27" spans="1:9" x14ac:dyDescent="0.35">
      <c r="A27" s="8" t="s">
        <v>188</v>
      </c>
      <c r="B27" s="7" t="s">
        <v>187</v>
      </c>
      <c r="C27" s="55">
        <v>5</v>
      </c>
      <c r="D27" s="9" t="s">
        <v>50</v>
      </c>
      <c r="E27" s="81" t="str">
        <f t="shared" si="4"/>
        <v/>
      </c>
      <c r="F27" s="81" t="str">
        <f t="shared" si="5"/>
        <v/>
      </c>
      <c r="G27" s="51" t="s">
        <v>61</v>
      </c>
      <c r="H27" s="7" t="s">
        <v>25</v>
      </c>
    </row>
    <row r="28" spans="1:9" x14ac:dyDescent="0.35">
      <c r="A28" s="8" t="s">
        <v>84</v>
      </c>
      <c r="B28" s="7" t="s">
        <v>85</v>
      </c>
      <c r="C28" s="55">
        <v>2.5</v>
      </c>
      <c r="D28" s="9" t="s">
        <v>50</v>
      </c>
      <c r="E28" s="81" t="str">
        <f t="shared" si="4"/>
        <v/>
      </c>
      <c r="F28" s="81" t="str">
        <f t="shared" si="5"/>
        <v/>
      </c>
      <c r="G28" s="51" t="s">
        <v>61</v>
      </c>
      <c r="H28" s="7" t="s">
        <v>25</v>
      </c>
      <c r="I28" t="s">
        <v>70</v>
      </c>
    </row>
    <row r="29" spans="1:9" ht="14.5" customHeight="1" x14ac:dyDescent="0.35">
      <c r="A29" s="8" t="s">
        <v>190</v>
      </c>
      <c r="B29" s="7" t="s">
        <v>189</v>
      </c>
      <c r="C29" s="55">
        <v>5</v>
      </c>
      <c r="D29" s="9" t="s">
        <v>50</v>
      </c>
      <c r="E29" s="81" t="str">
        <f t="shared" si="4"/>
        <v/>
      </c>
      <c r="F29" s="81" t="str">
        <f t="shared" si="5"/>
        <v/>
      </c>
      <c r="G29" s="51" t="s">
        <v>61</v>
      </c>
      <c r="H29" s="7" t="s">
        <v>26</v>
      </c>
    </row>
    <row r="30" spans="1:9" ht="14.5" customHeight="1" thickBot="1" x14ac:dyDescent="0.4">
      <c r="A30" s="56" t="s">
        <v>86</v>
      </c>
      <c r="B30" s="57" t="s">
        <v>87</v>
      </c>
      <c r="C30" s="77">
        <v>2.5</v>
      </c>
      <c r="D30" s="9" t="s">
        <v>50</v>
      </c>
      <c r="E30" s="81" t="str">
        <f t="shared" si="4"/>
        <v/>
      </c>
      <c r="F30" s="81" t="str">
        <f t="shared" si="5"/>
        <v/>
      </c>
      <c r="G30" s="51" t="s">
        <v>61</v>
      </c>
      <c r="H30" s="7" t="s">
        <v>26</v>
      </c>
    </row>
    <row r="31" spans="1:9" x14ac:dyDescent="0.35">
      <c r="A31" s="31" t="s">
        <v>23</v>
      </c>
      <c r="B31" s="32" t="s">
        <v>24</v>
      </c>
      <c r="C31" s="33"/>
      <c r="D31" s="33" t="s">
        <v>50</v>
      </c>
      <c r="E31" s="53" t="str">
        <f t="shared" ref="E31:E33" si="6">IF(D31="Earned",C31,"")</f>
        <v/>
      </c>
      <c r="F31" s="53" t="str">
        <f t="shared" ref="F31:F33" si="7">IF(D31="Planned",C31, "")</f>
        <v/>
      </c>
      <c r="G31" s="64"/>
      <c r="H31" s="34" t="s">
        <v>25</v>
      </c>
    </row>
    <row r="32" spans="1:9" x14ac:dyDescent="0.35">
      <c r="A32" s="35" t="s">
        <v>23</v>
      </c>
      <c r="B32" s="23" t="s">
        <v>24</v>
      </c>
      <c r="C32" s="24"/>
      <c r="D32" s="24" t="s">
        <v>50</v>
      </c>
      <c r="E32" s="52" t="str">
        <f t="shared" si="6"/>
        <v/>
      </c>
      <c r="F32" s="52" t="str">
        <f t="shared" si="7"/>
        <v/>
      </c>
      <c r="G32" s="65"/>
      <c r="H32" s="36" t="s">
        <v>36</v>
      </c>
      <c r="I32" t="s">
        <v>54</v>
      </c>
    </row>
    <row r="33" spans="1:8" ht="15" thickBot="1" x14ac:dyDescent="0.4">
      <c r="A33" s="37" t="s">
        <v>23</v>
      </c>
      <c r="B33" s="38" t="s">
        <v>24</v>
      </c>
      <c r="C33" s="39"/>
      <c r="D33" s="39" t="s">
        <v>50</v>
      </c>
      <c r="E33" s="54" t="str">
        <f t="shared" si="6"/>
        <v/>
      </c>
      <c r="F33" s="54" t="str">
        <f t="shared" si="7"/>
        <v/>
      </c>
      <c r="G33" s="66"/>
      <c r="H33" s="40" t="s">
        <v>26</v>
      </c>
    </row>
    <row r="35" spans="1:8" ht="18.5" x14ac:dyDescent="0.45">
      <c r="B35" s="13" t="s">
        <v>62</v>
      </c>
      <c r="C35" s="13"/>
      <c r="D35" s="13"/>
      <c r="H35" s="14" t="s">
        <v>53</v>
      </c>
    </row>
    <row r="36" spans="1:8" ht="29" x14ac:dyDescent="0.35">
      <c r="A36" s="10" t="s">
        <v>3</v>
      </c>
      <c r="B36" s="11" t="s">
        <v>4</v>
      </c>
      <c r="C36" s="11"/>
      <c r="D36" s="11"/>
      <c r="E36" s="10" t="s">
        <v>2</v>
      </c>
      <c r="F36" s="10" t="s">
        <v>18</v>
      </c>
      <c r="G36" s="10" t="s">
        <v>160</v>
      </c>
      <c r="H36" s="10" t="s">
        <v>5</v>
      </c>
    </row>
    <row r="37" spans="1:8" x14ac:dyDescent="0.35">
      <c r="A37" s="87" t="str">
        <f>IF(B37="Please select:","CTMS-MAT-XX",IF(B37="Elements of Linear Algebra","CTMS-MAT-24",IF(B37="Matrix Algebra &amp; Advanced Calculus I","CTMS-MAT-22",)))</f>
        <v>CTMS-MAT-XX</v>
      </c>
      <c r="B37" s="88" t="s">
        <v>50</v>
      </c>
      <c r="C37" s="89">
        <v>5</v>
      </c>
      <c r="D37" s="90" t="s">
        <v>50</v>
      </c>
      <c r="E37" s="89" t="str">
        <f>IF(D37="Earned",C37,"")</f>
        <v/>
      </c>
      <c r="F37" s="89" t="str">
        <f>IF(D37="Planned",C37,"")</f>
        <v/>
      </c>
      <c r="G37" s="89" t="s">
        <v>61</v>
      </c>
      <c r="H37" s="91" t="s">
        <v>68</v>
      </c>
    </row>
    <row r="38" spans="1:8" x14ac:dyDescent="0.35">
      <c r="A38" s="87" t="str">
        <f>IF(B38="Please select:","CTMS-MAT-XX",IF(B38="Elements of Calculus","CTMS-MAT-25",IF(B38="Matrix Algebra &amp; Advanced Calculus II","CTMS-MAT-23",)))</f>
        <v>CTMS-MAT-XX</v>
      </c>
      <c r="B38" s="88" t="s">
        <v>50</v>
      </c>
      <c r="C38" s="89">
        <v>5</v>
      </c>
      <c r="D38" s="90" t="s">
        <v>50</v>
      </c>
      <c r="E38" s="89" t="str">
        <f t="shared" ref="E38:E40" si="8">IF(D38="Earned",C38,"")</f>
        <v/>
      </c>
      <c r="F38" s="89" t="str">
        <f t="shared" ref="F38:F40" si="9">IF(D38="Planned",C38,"")</f>
        <v/>
      </c>
      <c r="G38" s="89" t="s">
        <v>61</v>
      </c>
      <c r="H38" s="91" t="s">
        <v>69</v>
      </c>
    </row>
    <row r="39" spans="1:8" x14ac:dyDescent="0.35">
      <c r="A39" s="8" t="s">
        <v>157</v>
      </c>
      <c r="B39" s="7" t="s">
        <v>55</v>
      </c>
      <c r="C39" s="55">
        <v>5</v>
      </c>
      <c r="D39" s="9" t="s">
        <v>50</v>
      </c>
      <c r="E39" s="51" t="str">
        <f t="shared" si="8"/>
        <v/>
      </c>
      <c r="F39" s="51" t="str">
        <f t="shared" si="9"/>
        <v/>
      </c>
      <c r="G39" s="51" t="s">
        <v>60</v>
      </c>
      <c r="H39" s="7" t="s">
        <v>25</v>
      </c>
    </row>
    <row r="40" spans="1:8" x14ac:dyDescent="0.35">
      <c r="A40" s="87" t="str">
        <f>IF(B40="Please select:","CTMS-XXX",IF(B40="Numerical Methods","CTMS-MAT-13",IF(B40="Statistics &amp; Data Analysis","CTMS-MET-21",)))</f>
        <v>CTMS-MET-21</v>
      </c>
      <c r="B40" s="91" t="s">
        <v>205</v>
      </c>
      <c r="C40" s="89">
        <v>5</v>
      </c>
      <c r="D40" s="90" t="s">
        <v>50</v>
      </c>
      <c r="E40" s="89" t="str">
        <f t="shared" si="8"/>
        <v/>
      </c>
      <c r="F40" s="89" t="str">
        <f t="shared" si="9"/>
        <v/>
      </c>
      <c r="G40" s="89" t="s">
        <v>61</v>
      </c>
      <c r="H40" s="91" t="s">
        <v>26</v>
      </c>
    </row>
    <row r="43" spans="1:8" ht="18.5" x14ac:dyDescent="0.45">
      <c r="B43" s="13" t="s">
        <v>103</v>
      </c>
      <c r="H43" s="14" t="s">
        <v>104</v>
      </c>
    </row>
    <row r="44" spans="1:8" ht="29" x14ac:dyDescent="0.35">
      <c r="A44" s="10" t="s">
        <v>3</v>
      </c>
      <c r="B44" s="11" t="s">
        <v>4</v>
      </c>
      <c r="C44" s="11"/>
      <c r="D44" s="11"/>
      <c r="E44" s="10" t="s">
        <v>2</v>
      </c>
      <c r="F44" s="10" t="s">
        <v>18</v>
      </c>
      <c r="G44" s="10" t="s">
        <v>161</v>
      </c>
      <c r="H44" s="10" t="s">
        <v>5</v>
      </c>
    </row>
    <row r="45" spans="1:8" x14ac:dyDescent="0.35">
      <c r="A45" s="76" t="str">
        <f>IF(B45="Please select:","CTLA-GER-XX/ CTHU-HUM-XXX",IF(B45="German A1.1-C1","CTLA-GER-XX",IF(B45="Introduction to Philosophical Ethics","CTHU-HUM-001",IF(B45="Introduction to the Philosophy of Science","CTHU-HUM-002",IF(B45="Introduction to Visual Culture","CTHU-HUM-003")))))</f>
        <v>CTLA-GER-XX/ CTHU-HUM-XXX</v>
      </c>
      <c r="B45" s="60" t="s">
        <v>50</v>
      </c>
      <c r="C45" s="62">
        <v>2.5</v>
      </c>
      <c r="D45" s="63" t="s">
        <v>50</v>
      </c>
      <c r="E45" s="62" t="str">
        <f>IF(D45="Earned",C45,"")</f>
        <v/>
      </c>
      <c r="F45" s="62" t="str">
        <f>IF(D45="Planned",C45,"")</f>
        <v/>
      </c>
      <c r="G45" s="62" t="s">
        <v>61</v>
      </c>
      <c r="H45" s="61" t="s">
        <v>68</v>
      </c>
    </row>
    <row r="46" spans="1:8" x14ac:dyDescent="0.35">
      <c r="A46" s="76" t="str">
        <f>IF(B46="Please select:","CTLA-GER-XX/ CTHU-HUM-XXX",IF(B46="German A1.1-C1","CTLA-GER-XX",IF(B46="Introduction to Philosophical Ethics","CTHU-HUM-001",IF(B46="Introduction to the Philosophy of Science","CTHU-HUM-002",IF(B46="Introduction to Visual Culture","CTHU-HUM-003")))))</f>
        <v>CTLA-GER-XX/ CTHU-HUM-XXX</v>
      </c>
      <c r="B46" s="60" t="s">
        <v>50</v>
      </c>
      <c r="C46" s="62">
        <v>2.5</v>
      </c>
      <c r="D46" s="63" t="s">
        <v>50</v>
      </c>
      <c r="E46" s="62" t="str">
        <f t="shared" ref="E46" si="10">IF(D46="Earned",C46,"")</f>
        <v/>
      </c>
      <c r="F46" s="62" t="str">
        <f t="shared" ref="F46" si="11">IF(D46="Planned",C46,"")</f>
        <v/>
      </c>
      <c r="G46" s="62" t="s">
        <v>61</v>
      </c>
      <c r="H46" s="61" t="s">
        <v>69</v>
      </c>
    </row>
    <row r="48" spans="1:8" ht="18.5" x14ac:dyDescent="0.45">
      <c r="B48" s="13" t="s">
        <v>105</v>
      </c>
      <c r="H48" s="14" t="s">
        <v>106</v>
      </c>
    </row>
    <row r="49" spans="1:8" ht="29" x14ac:dyDescent="0.35">
      <c r="A49" s="10" t="s">
        <v>3</v>
      </c>
      <c r="B49" s="11" t="s">
        <v>4</v>
      </c>
      <c r="C49" s="11"/>
      <c r="D49" s="11"/>
      <c r="E49" s="10" t="s">
        <v>2</v>
      </c>
      <c r="F49" s="10" t="s">
        <v>18</v>
      </c>
      <c r="G49" s="10" t="s">
        <v>160</v>
      </c>
      <c r="H49" s="10" t="s">
        <v>5</v>
      </c>
    </row>
    <row r="50" spans="1:8" x14ac:dyDescent="0.35">
      <c r="A50" s="8" t="s">
        <v>152</v>
      </c>
      <c r="B50" s="8" t="s">
        <v>63</v>
      </c>
      <c r="C50" s="51">
        <v>2.5</v>
      </c>
      <c r="D50" s="9" t="s">
        <v>50</v>
      </c>
      <c r="E50" s="51" t="str">
        <f t="shared" ref="E50:E54" si="12">IF(D50="Earned",C50,"")</f>
        <v/>
      </c>
      <c r="F50" s="51" t="str">
        <f t="shared" ref="F50:F54" si="13">IF(D50="Planned",C50,"")</f>
        <v/>
      </c>
      <c r="G50" s="51" t="s">
        <v>60</v>
      </c>
      <c r="H50" s="7" t="s">
        <v>25</v>
      </c>
    </row>
    <row r="51" spans="1:8" x14ac:dyDescent="0.35">
      <c r="A51" s="8" t="s">
        <v>153</v>
      </c>
      <c r="B51" s="8" t="s">
        <v>64</v>
      </c>
      <c r="C51" s="51">
        <v>2.5</v>
      </c>
      <c r="D51" s="9" t="s">
        <v>50</v>
      </c>
      <c r="E51" s="51" t="str">
        <f t="shared" si="12"/>
        <v/>
      </c>
      <c r="F51" s="51" t="str">
        <f t="shared" si="13"/>
        <v/>
      </c>
      <c r="G51" s="51" t="s">
        <v>60</v>
      </c>
      <c r="H51" s="7" t="s">
        <v>26</v>
      </c>
    </row>
    <row r="52" spans="1:8" ht="29" x14ac:dyDescent="0.35">
      <c r="A52" s="8" t="s">
        <v>154</v>
      </c>
      <c r="B52" s="7" t="s">
        <v>181</v>
      </c>
      <c r="C52" s="51">
        <v>5</v>
      </c>
      <c r="D52" s="9" t="s">
        <v>50</v>
      </c>
      <c r="E52" s="51" t="str">
        <f t="shared" si="12"/>
        <v/>
      </c>
      <c r="F52" s="51" t="str">
        <f t="shared" si="13"/>
        <v/>
      </c>
      <c r="G52" s="51" t="s">
        <v>60</v>
      </c>
      <c r="H52" s="7" t="s">
        <v>180</v>
      </c>
    </row>
    <row r="53" spans="1:8" ht="29" x14ac:dyDescent="0.35">
      <c r="A53" s="60" t="s">
        <v>155</v>
      </c>
      <c r="B53" s="61" t="s">
        <v>65</v>
      </c>
      <c r="C53" s="62">
        <v>5</v>
      </c>
      <c r="D53" s="63" t="s">
        <v>50</v>
      </c>
      <c r="E53" s="62" t="str">
        <f t="shared" si="12"/>
        <v/>
      </c>
      <c r="F53" s="62" t="str">
        <f t="shared" si="13"/>
        <v/>
      </c>
      <c r="G53" s="62" t="s">
        <v>61</v>
      </c>
      <c r="H53" s="61" t="s">
        <v>25</v>
      </c>
    </row>
    <row r="54" spans="1:8" ht="29" x14ac:dyDescent="0.35">
      <c r="A54" s="60" t="s">
        <v>156</v>
      </c>
      <c r="B54" s="61" t="s">
        <v>182</v>
      </c>
      <c r="C54" s="62">
        <v>5</v>
      </c>
      <c r="D54" s="63" t="s">
        <v>50</v>
      </c>
      <c r="E54" s="62" t="str">
        <f t="shared" si="12"/>
        <v/>
      </c>
      <c r="F54" s="62" t="str">
        <f t="shared" si="13"/>
        <v/>
      </c>
      <c r="G54" s="62" t="s">
        <v>61</v>
      </c>
      <c r="H54" s="61" t="s">
        <v>183</v>
      </c>
    </row>
    <row r="56" spans="1:8" ht="18.5" x14ac:dyDescent="0.45">
      <c r="B56" s="13" t="s">
        <v>8</v>
      </c>
      <c r="C56" s="13"/>
      <c r="D56" s="13"/>
      <c r="H56" s="14" t="s">
        <v>13</v>
      </c>
    </row>
    <row r="57" spans="1:8" ht="29" x14ac:dyDescent="0.35">
      <c r="A57" s="10" t="s">
        <v>3</v>
      </c>
      <c r="B57" s="11" t="s">
        <v>4</v>
      </c>
      <c r="C57" s="11"/>
      <c r="D57" s="11"/>
      <c r="E57" s="10" t="s">
        <v>2</v>
      </c>
      <c r="F57" s="10" t="s">
        <v>18</v>
      </c>
      <c r="G57" s="10" t="s">
        <v>160</v>
      </c>
      <c r="H57" s="10" t="s">
        <v>5</v>
      </c>
    </row>
    <row r="58" spans="1:8" x14ac:dyDescent="0.35">
      <c r="A58" s="8" t="s">
        <v>9</v>
      </c>
      <c r="B58" s="7" t="s">
        <v>8</v>
      </c>
      <c r="C58" s="51">
        <v>15</v>
      </c>
      <c r="D58" s="7" t="s">
        <v>50</v>
      </c>
      <c r="E58" s="51" t="str">
        <f>IF(D58="Earned",C58,"")</f>
        <v/>
      </c>
      <c r="F58" s="51" t="str">
        <f>IF(D58="Planned",C58,"")</f>
        <v/>
      </c>
      <c r="G58" s="7" t="s">
        <v>60</v>
      </c>
      <c r="H58" s="7" t="s">
        <v>26</v>
      </c>
    </row>
    <row r="59" spans="1:8" x14ac:dyDescent="0.35">
      <c r="A59" s="8" t="s">
        <v>163</v>
      </c>
      <c r="B59" s="7" t="s">
        <v>164</v>
      </c>
      <c r="C59" s="51">
        <v>0</v>
      </c>
      <c r="D59" s="7" t="s">
        <v>50</v>
      </c>
      <c r="E59" s="51" t="str">
        <f t="shared" ref="E59:E64" si="14">IF(D59="Earned",C59,"")</f>
        <v/>
      </c>
      <c r="F59" s="51" t="str">
        <f t="shared" ref="F59:F64" si="15">IF(D59="Planned",C59,"")</f>
        <v/>
      </c>
      <c r="G59" s="7" t="s">
        <v>60</v>
      </c>
      <c r="H59" s="7" t="s">
        <v>165</v>
      </c>
    </row>
    <row r="60" spans="1:8" x14ac:dyDescent="0.35">
      <c r="A60" s="8" t="s">
        <v>166</v>
      </c>
      <c r="B60" s="7" t="s">
        <v>167</v>
      </c>
      <c r="C60" s="51">
        <v>0</v>
      </c>
      <c r="D60" s="7" t="s">
        <v>50</v>
      </c>
      <c r="E60" s="51" t="str">
        <f t="shared" si="14"/>
        <v/>
      </c>
      <c r="F60" s="51" t="str">
        <f t="shared" si="15"/>
        <v/>
      </c>
      <c r="G60" s="7" t="s">
        <v>60</v>
      </c>
      <c r="H60" s="7" t="s">
        <v>168</v>
      </c>
    </row>
    <row r="61" spans="1:8" x14ac:dyDescent="0.35">
      <c r="A61" s="8" t="s">
        <v>169</v>
      </c>
      <c r="B61" s="7" t="s">
        <v>170</v>
      </c>
      <c r="C61" s="51">
        <v>0</v>
      </c>
      <c r="D61" s="7" t="s">
        <v>50</v>
      </c>
      <c r="E61" s="51" t="str">
        <f t="shared" si="14"/>
        <v/>
      </c>
      <c r="F61" s="51" t="str">
        <f t="shared" si="15"/>
        <v/>
      </c>
      <c r="G61" s="7" t="s">
        <v>60</v>
      </c>
      <c r="H61" s="7" t="s">
        <v>171</v>
      </c>
    </row>
    <row r="62" spans="1:8" x14ac:dyDescent="0.35">
      <c r="A62" s="8" t="s">
        <v>172</v>
      </c>
      <c r="B62" s="7" t="s">
        <v>173</v>
      </c>
      <c r="C62" s="51">
        <v>0</v>
      </c>
      <c r="D62" s="7" t="s">
        <v>50</v>
      </c>
      <c r="E62" s="51" t="str">
        <f t="shared" si="14"/>
        <v/>
      </c>
      <c r="F62" s="51" t="str">
        <f t="shared" si="15"/>
        <v/>
      </c>
      <c r="G62" s="7" t="s">
        <v>60</v>
      </c>
      <c r="H62" s="7" t="s">
        <v>174</v>
      </c>
    </row>
    <row r="63" spans="1:8" x14ac:dyDescent="0.35">
      <c r="A63" s="8" t="s">
        <v>175</v>
      </c>
      <c r="B63" s="7" t="s">
        <v>176</v>
      </c>
      <c r="C63" s="51">
        <v>0</v>
      </c>
      <c r="D63" s="7" t="s">
        <v>50</v>
      </c>
      <c r="E63" s="51" t="str">
        <f t="shared" si="14"/>
        <v/>
      </c>
      <c r="F63" s="51" t="str">
        <f t="shared" si="15"/>
        <v/>
      </c>
      <c r="G63" s="7" t="s">
        <v>61</v>
      </c>
      <c r="H63" s="7" t="s">
        <v>177</v>
      </c>
    </row>
    <row r="64" spans="1:8" x14ac:dyDescent="0.35">
      <c r="A64" s="8" t="s">
        <v>175</v>
      </c>
      <c r="B64" s="7" t="s">
        <v>178</v>
      </c>
      <c r="C64" s="51">
        <v>0</v>
      </c>
      <c r="D64" s="7" t="s">
        <v>50</v>
      </c>
      <c r="E64" s="51" t="str">
        <f t="shared" si="14"/>
        <v/>
      </c>
      <c r="F64" s="51" t="str">
        <f t="shared" si="15"/>
        <v/>
      </c>
      <c r="G64" s="7" t="s">
        <v>61</v>
      </c>
      <c r="H64" s="7" t="s">
        <v>177</v>
      </c>
    </row>
    <row r="65" spans="1:8" ht="17.25" customHeight="1" x14ac:dyDescent="0.35"/>
    <row r="66" spans="1:8" ht="15.75" customHeight="1" x14ac:dyDescent="0.45">
      <c r="B66" s="13" t="s">
        <v>10</v>
      </c>
      <c r="C66" s="13"/>
      <c r="D66" s="13"/>
      <c r="H66" s="14" t="s">
        <v>13</v>
      </c>
    </row>
    <row r="67" spans="1:8" ht="29" x14ac:dyDescent="0.35">
      <c r="A67" s="10" t="s">
        <v>3</v>
      </c>
      <c r="B67" s="11" t="s">
        <v>4</v>
      </c>
      <c r="C67" s="11"/>
      <c r="D67" s="11"/>
      <c r="E67" s="10" t="s">
        <v>2</v>
      </c>
      <c r="F67" s="10" t="s">
        <v>18</v>
      </c>
      <c r="G67" s="10" t="s">
        <v>160</v>
      </c>
      <c r="H67" s="10" t="s">
        <v>5</v>
      </c>
    </row>
    <row r="68" spans="1:8" x14ac:dyDescent="0.35">
      <c r="A68" s="8" t="s">
        <v>72</v>
      </c>
      <c r="B68" s="7" t="s">
        <v>27</v>
      </c>
      <c r="C68" s="9">
        <v>5</v>
      </c>
      <c r="D68" s="9" t="s">
        <v>50</v>
      </c>
      <c r="E68" s="51" t="str">
        <f t="shared" ref="E68:E70" si="16">IF(D68="Earned",C68,"")</f>
        <v/>
      </c>
      <c r="F68" s="55" t="str">
        <f t="shared" ref="F68:F70" si="17">IF(D68="Planned",C68,"")</f>
        <v/>
      </c>
      <c r="G68" s="55" t="s">
        <v>61</v>
      </c>
      <c r="H68" s="7" t="s">
        <v>52</v>
      </c>
    </row>
    <row r="69" spans="1:8" x14ac:dyDescent="0.35">
      <c r="A69" s="8" t="s">
        <v>72</v>
      </c>
      <c r="B69" s="7" t="s">
        <v>27</v>
      </c>
      <c r="C69" s="9">
        <v>5</v>
      </c>
      <c r="D69" s="9" t="s">
        <v>50</v>
      </c>
      <c r="E69" s="51" t="str">
        <f t="shared" si="16"/>
        <v/>
      </c>
      <c r="F69" s="55" t="str">
        <f t="shared" si="17"/>
        <v/>
      </c>
      <c r="G69" s="55" t="s">
        <v>61</v>
      </c>
      <c r="H69" s="7" t="s">
        <v>52</v>
      </c>
    </row>
    <row r="70" spans="1:8" x14ac:dyDescent="0.35">
      <c r="A70" s="8" t="s">
        <v>72</v>
      </c>
      <c r="B70" s="7" t="s">
        <v>27</v>
      </c>
      <c r="C70" s="9">
        <v>5</v>
      </c>
      <c r="D70" s="9" t="s">
        <v>50</v>
      </c>
      <c r="E70" s="51" t="str">
        <f t="shared" si="16"/>
        <v/>
      </c>
      <c r="F70" s="55" t="str">
        <f t="shared" si="17"/>
        <v/>
      </c>
      <c r="G70" s="55" t="s">
        <v>61</v>
      </c>
      <c r="H70" s="7" t="s">
        <v>52</v>
      </c>
    </row>
    <row r="72" spans="1:8" x14ac:dyDescent="0.35">
      <c r="A72" s="117" t="s">
        <v>218</v>
      </c>
      <c r="B72" s="117"/>
      <c r="C72" s="117"/>
      <c r="D72" s="117"/>
      <c r="E72" s="117"/>
      <c r="F72" s="117"/>
      <c r="G72" s="117"/>
      <c r="H72" s="117"/>
    </row>
    <row r="73" spans="1:8" x14ac:dyDescent="0.35">
      <c r="A73" s="117"/>
      <c r="B73" s="117"/>
      <c r="C73" s="117"/>
      <c r="D73" s="117"/>
      <c r="E73" s="117"/>
      <c r="F73" s="117"/>
      <c r="G73" s="117"/>
      <c r="H73" s="117"/>
    </row>
    <row r="76" spans="1:8" ht="18.5" x14ac:dyDescent="0.45">
      <c r="B76" s="13" t="s">
        <v>11</v>
      </c>
      <c r="C76" s="13"/>
      <c r="D76" s="13"/>
      <c r="H76" s="14" t="s">
        <v>13</v>
      </c>
    </row>
    <row r="77" spans="1:8" ht="29" x14ac:dyDescent="0.35">
      <c r="A77" s="10" t="s">
        <v>3</v>
      </c>
      <c r="B77" s="11" t="s">
        <v>4</v>
      </c>
      <c r="C77" s="11"/>
      <c r="D77" s="11"/>
      <c r="E77" s="10" t="s">
        <v>2</v>
      </c>
      <c r="F77" s="10" t="s">
        <v>18</v>
      </c>
      <c r="G77" s="10" t="s">
        <v>160</v>
      </c>
      <c r="H77" s="10" t="s">
        <v>5</v>
      </c>
    </row>
    <row r="78" spans="1:8" x14ac:dyDescent="0.35">
      <c r="A78" s="8" t="s">
        <v>73</v>
      </c>
      <c r="B78" s="7" t="s">
        <v>15</v>
      </c>
      <c r="C78" s="51">
        <v>12</v>
      </c>
      <c r="D78" s="9" t="s">
        <v>50</v>
      </c>
      <c r="E78" s="51" t="str">
        <f>IF(D78="Earned",C78,"")</f>
        <v/>
      </c>
      <c r="F78" s="51" t="str">
        <f>IF(D78="Planned",C78,"")</f>
        <v/>
      </c>
      <c r="G78" s="51" t="s">
        <v>60</v>
      </c>
      <c r="H78" s="7" t="s">
        <v>26</v>
      </c>
    </row>
    <row r="79" spans="1:8" x14ac:dyDescent="0.35">
      <c r="A79" s="8" t="s">
        <v>74</v>
      </c>
      <c r="B79" s="7" t="s">
        <v>16</v>
      </c>
      <c r="C79" s="51">
        <v>3</v>
      </c>
      <c r="D79" s="9" t="s">
        <v>50</v>
      </c>
      <c r="E79" s="51" t="str">
        <f>IF(D79="Earned",C79,"")</f>
        <v/>
      </c>
      <c r="F79" s="51" t="str">
        <f>IF(D79="Planned",C79,"")</f>
        <v/>
      </c>
      <c r="G79" s="51" t="s">
        <v>60</v>
      </c>
      <c r="H79" s="7" t="s">
        <v>26</v>
      </c>
    </row>
    <row r="83" spans="1:15" x14ac:dyDescent="0.35">
      <c r="A83" s="14" t="s">
        <v>19</v>
      </c>
      <c r="B83" s="16">
        <f>SUM(E14:E81)</f>
        <v>0</v>
      </c>
      <c r="C83" s="16"/>
      <c r="D83" s="16"/>
      <c r="E83" s="14" t="s">
        <v>20</v>
      </c>
      <c r="H83" s="16">
        <f>SUM(F14:F81)</f>
        <v>0</v>
      </c>
    </row>
    <row r="84" spans="1:15" ht="18.5" x14ac:dyDescent="0.45">
      <c r="I84" s="17" t="s">
        <v>21</v>
      </c>
      <c r="J84" s="50">
        <f>SUM(B83+H83)</f>
        <v>0</v>
      </c>
    </row>
    <row r="85" spans="1:15" ht="14.5" customHeight="1" thickBot="1" x14ac:dyDescent="0.4">
      <c r="I85" s="17"/>
      <c r="J85" s="18"/>
    </row>
    <row r="86" spans="1:15" x14ac:dyDescent="0.35">
      <c r="I86" s="19" t="s">
        <v>28</v>
      </c>
      <c r="J86" s="20">
        <f>H83/30</f>
        <v>0</v>
      </c>
      <c r="K86" s="99" t="s">
        <v>51</v>
      </c>
      <c r="L86" s="100"/>
      <c r="M86" s="100"/>
      <c r="N86" s="100"/>
      <c r="O86" s="101"/>
    </row>
    <row r="87" spans="1:15" x14ac:dyDescent="0.35">
      <c r="I87" s="17"/>
      <c r="J87" s="18"/>
      <c r="K87" s="105"/>
      <c r="L87" s="106"/>
      <c r="M87" s="106"/>
      <c r="N87" s="106"/>
      <c r="O87" s="107"/>
    </row>
    <row r="88" spans="1:15" ht="18.5" x14ac:dyDescent="0.45">
      <c r="B88" s="13" t="s">
        <v>35</v>
      </c>
      <c r="C88" s="13"/>
      <c r="D88" s="13"/>
      <c r="E88" s="21" t="s">
        <v>14</v>
      </c>
      <c r="F88" s="15"/>
      <c r="G88" s="15"/>
      <c r="K88" s="105"/>
      <c r="L88" s="106"/>
      <c r="M88" s="106"/>
      <c r="N88" s="106"/>
      <c r="O88" s="107"/>
    </row>
    <row r="89" spans="1:15" ht="29" x14ac:dyDescent="0.35">
      <c r="A89" s="10" t="s">
        <v>3</v>
      </c>
      <c r="B89" s="11" t="s">
        <v>4</v>
      </c>
      <c r="C89" s="11"/>
      <c r="D89" s="11"/>
      <c r="E89" s="10" t="s">
        <v>2</v>
      </c>
      <c r="F89" s="10" t="s">
        <v>18</v>
      </c>
      <c r="G89" s="10"/>
      <c r="H89" s="10" t="s">
        <v>5</v>
      </c>
      <c r="K89" s="105"/>
      <c r="L89" s="106"/>
      <c r="M89" s="106"/>
      <c r="N89" s="106"/>
      <c r="O89" s="107"/>
    </row>
    <row r="90" spans="1:15" x14ac:dyDescent="0.35">
      <c r="A90" s="8"/>
      <c r="B90" s="7"/>
      <c r="C90" s="7"/>
      <c r="D90" s="7"/>
      <c r="E90" s="9"/>
      <c r="F90" s="9"/>
      <c r="G90" s="9"/>
      <c r="H90" s="7"/>
      <c r="K90" s="105"/>
      <c r="L90" s="106"/>
      <c r="M90" s="106"/>
      <c r="N90" s="106"/>
      <c r="O90" s="107"/>
    </row>
    <row r="91" spans="1:15" ht="15" thickBot="1" x14ac:dyDescent="0.4">
      <c r="A91" s="8"/>
      <c r="B91" s="7"/>
      <c r="C91" s="7"/>
      <c r="D91" s="7"/>
      <c r="E91" s="9"/>
      <c r="F91" s="9"/>
      <c r="G91" s="9"/>
      <c r="H91" s="7"/>
      <c r="K91" s="102"/>
      <c r="L91" s="103"/>
      <c r="M91" s="103"/>
      <c r="N91" s="103"/>
      <c r="O91" s="104"/>
    </row>
    <row r="92" spans="1:15" ht="14.5" customHeight="1" thickBot="1" x14ac:dyDescent="0.4">
      <c r="A92" s="8"/>
      <c r="B92" s="7"/>
      <c r="C92" s="7"/>
      <c r="D92" s="7"/>
      <c r="E92" s="9"/>
      <c r="F92" s="9"/>
      <c r="G92" s="9"/>
      <c r="H92" s="7"/>
    </row>
    <row r="93" spans="1:15" x14ac:dyDescent="0.35">
      <c r="A93" s="8"/>
      <c r="B93" s="7"/>
      <c r="C93" s="7"/>
      <c r="D93" s="7"/>
      <c r="E93" s="9"/>
      <c r="F93" s="9"/>
      <c r="G93" s="9"/>
      <c r="H93" s="7"/>
      <c r="K93" s="99" t="s">
        <v>179</v>
      </c>
      <c r="L93" s="100"/>
      <c r="M93" s="100"/>
      <c r="N93" s="100"/>
      <c r="O93" s="101"/>
    </row>
    <row r="94" spans="1:15" ht="15" thickBot="1" x14ac:dyDescent="0.4">
      <c r="A94" s="8"/>
      <c r="B94" s="7"/>
      <c r="C94" s="7"/>
      <c r="D94" s="7"/>
      <c r="E94" s="9"/>
      <c r="F94" s="9"/>
      <c r="G94" s="9"/>
      <c r="H94" s="7"/>
      <c r="K94" s="102"/>
      <c r="L94" s="103"/>
      <c r="M94" s="103"/>
      <c r="N94" s="103"/>
      <c r="O94" s="104"/>
    </row>
    <row r="95" spans="1:15" x14ac:dyDescent="0.35">
      <c r="A95" s="8"/>
      <c r="B95" s="7"/>
      <c r="C95" s="7"/>
      <c r="D95" s="7"/>
      <c r="E95" s="9"/>
      <c r="F95" s="9"/>
      <c r="G95" s="9"/>
      <c r="H95" s="7"/>
    </row>
    <row r="96" spans="1:15" x14ac:dyDescent="0.35">
      <c r="A96" s="8"/>
      <c r="B96" s="7"/>
      <c r="C96" s="7"/>
      <c r="D96" s="7"/>
      <c r="E96" s="9"/>
      <c r="F96" s="9"/>
      <c r="G96" s="9"/>
      <c r="H96" s="7"/>
    </row>
    <row r="97" spans="1:8" x14ac:dyDescent="0.35">
      <c r="A97" s="8"/>
      <c r="B97" s="7"/>
      <c r="C97" s="7"/>
      <c r="D97" s="7"/>
      <c r="E97" s="9"/>
      <c r="F97" s="9"/>
      <c r="G97" s="9"/>
      <c r="H97" s="7"/>
    </row>
    <row r="98" spans="1:8" x14ac:dyDescent="0.35">
      <c r="A98" s="8"/>
      <c r="B98" s="7"/>
      <c r="C98" s="7"/>
      <c r="D98" s="7"/>
      <c r="E98" s="9"/>
      <c r="F98" s="9"/>
      <c r="G98" s="9"/>
      <c r="H98" s="7"/>
    </row>
  </sheetData>
  <sortState xmlns:xlrd2="http://schemas.microsoft.com/office/spreadsheetml/2017/richdata2" ref="A14:H19">
    <sortCondition descending="1" ref="H14"/>
  </sortState>
  <mergeCells count="11">
    <mergeCell ref="B1:D1"/>
    <mergeCell ref="K93:O94"/>
    <mergeCell ref="K86:O91"/>
    <mergeCell ref="H2:I2"/>
    <mergeCell ref="A9:J10"/>
    <mergeCell ref="A6:J6"/>
    <mergeCell ref="A7:J7"/>
    <mergeCell ref="A8:J8"/>
    <mergeCell ref="A5:J5"/>
    <mergeCell ref="B2:D2"/>
    <mergeCell ref="A72:H73"/>
  </mergeCells>
  <conditionalFormatting sqref="J84">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10">
    <dataValidation type="list" allowBlank="1" showInputMessage="1" showErrorMessage="1" sqref="D39 D31:D33" xr:uid="{43FD0227-5D11-42B7-A318-6A0D6EB9A9F1}">
      <formula1>"Please select:, Earned, Planned, N/A,"</formula1>
    </dataValidation>
    <dataValidation type="list" allowBlank="1" showInputMessage="1" showErrorMessage="1" sqref="D40 D23:D30 D37:D38 D68:D71 D74" xr:uid="{E8749D53-0ECA-44AD-A135-C2BE21B16E0B}">
      <formula1>"Please select:, Earned, Planned, "</formula1>
    </dataValidation>
    <dataValidation type="list" allowBlank="1" showInputMessage="1" showErrorMessage="1" sqref="D14:D19" xr:uid="{F4CAF262-B1C4-48F0-A1A0-D6B02E2698BC}">
      <formula1>"Please select: , Earned, Planned, "</formula1>
    </dataValidation>
    <dataValidation type="list" allowBlank="1" showInputMessage="1" showErrorMessage="1" sqref="D50:D54 D78:D79 D58:D64 D45:D48" xr:uid="{CE997C16-9A75-4DD0-96B5-A4D1A45CC38E}">
      <formula1>"Please select:, Earned, Planned,"</formula1>
    </dataValidation>
    <dataValidation allowBlank="1" showErrorMessage="1" sqref="A40 A37:A38 A18:A19" xr:uid="{590D06BC-CB95-40AD-B647-D66D64DB7A51}"/>
    <dataValidation type="list" allowBlank="1" showInputMessage="1" showErrorMessage="1" sqref="B37" xr:uid="{CF946449-8ABC-4ADA-8C9D-466CAD16154A}">
      <formula1>"Please select:, Elements of Linear Algebra, Matrix Algebra &amp; Advanced Calculus I,"</formula1>
    </dataValidation>
    <dataValidation type="list" allowBlank="1" showInputMessage="1" showErrorMessage="1" sqref="B38" xr:uid="{A336B03B-B602-410A-85FA-622CCE330F9C}">
      <formula1>"Please select:, Elements of Calculus, Matrix Algebra &amp; Advanced Calculus II,"</formula1>
    </dataValidation>
    <dataValidation type="list" allowBlank="1" showInputMessage="1" showErrorMessage="1" sqref="B40" xr:uid="{4C61F62D-8551-4F18-A1CA-AF7FAA5B01CB}">
      <formula1>"Please select:, Numerical Methods, Statistics &amp; Data Analysis,"</formula1>
    </dataValidation>
    <dataValidation type="list" allowBlank="1" showInputMessage="1" showErrorMessage="1" sqref="B46" xr:uid="{165C7AE5-0777-41CA-91CC-0E29BE4BE483}">
      <formula1>"Please select:, German A1.1-C1,  Introduction to Philosophical Ethics,  Introduction to Visual Culture,"</formula1>
    </dataValidation>
    <dataValidation type="list" allowBlank="1" showInputMessage="1" showErrorMessage="1" sqref="B45" xr:uid="{EA5193B8-511F-4D44-831D-F78157D9327D}">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1419257-A42D-4FFC-8E4F-ED4CD290EDA2}">
          <x14:formula1>
            <xm:f>Lists!$B$2:$B$20</xm:f>
          </x14:formula1>
          <xm:sqref>B18</xm:sqref>
        </x14:dataValidation>
        <x14:dataValidation type="list" allowBlank="1" showInputMessage="1" showErrorMessage="1" xr:uid="{E5506625-E407-4846-9017-13E28938A7BB}">
          <x14:formula1>
            <xm:f>Lists!$D$2:$D$20</xm:f>
          </x14:formula1>
          <xm:sqref>B19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D7E6E-12A1-473F-81FA-8003520E66DA}">
  <dimension ref="A1:I15"/>
  <sheetViews>
    <sheetView topLeftCell="A7" workbookViewId="0">
      <selection activeCell="C21" sqref="C21"/>
    </sheetView>
  </sheetViews>
  <sheetFormatPr defaultRowHeight="14.5" x14ac:dyDescent="0.35"/>
  <cols>
    <col min="1" max="1" width="12.6328125" customWidth="1"/>
    <col min="2" max="2" width="23.453125" customWidth="1"/>
    <col min="3" max="3" width="13.6328125" customWidth="1"/>
    <col min="4" max="4" width="36.6328125" customWidth="1"/>
    <col min="6" max="6" width="14.90625" customWidth="1"/>
    <col min="8" max="8" width="35.453125" customWidth="1"/>
    <col min="9" max="9" width="13.1796875" customWidth="1"/>
  </cols>
  <sheetData>
    <row r="1" spans="1:9" x14ac:dyDescent="0.35">
      <c r="A1" t="s">
        <v>107</v>
      </c>
      <c r="B1" t="s">
        <v>108</v>
      </c>
      <c r="C1" t="s">
        <v>109</v>
      </c>
      <c r="D1" t="s">
        <v>110</v>
      </c>
      <c r="F1" t="s">
        <v>111</v>
      </c>
      <c r="H1" t="s">
        <v>112</v>
      </c>
      <c r="I1" t="s">
        <v>146</v>
      </c>
    </row>
    <row r="2" spans="1:9" x14ac:dyDescent="0.35">
      <c r="A2" t="s">
        <v>22</v>
      </c>
      <c r="B2" t="s">
        <v>50</v>
      </c>
      <c r="C2" t="s">
        <v>22</v>
      </c>
      <c r="D2" t="s">
        <v>50</v>
      </c>
      <c r="F2" t="s">
        <v>147</v>
      </c>
      <c r="H2" t="s">
        <v>98</v>
      </c>
      <c r="I2" t="s">
        <v>98</v>
      </c>
    </row>
    <row r="3" spans="1:9" x14ac:dyDescent="0.35">
      <c r="A3" t="s">
        <v>138</v>
      </c>
      <c r="B3" t="s">
        <v>140</v>
      </c>
      <c r="C3" t="s">
        <v>142</v>
      </c>
      <c r="D3" t="s">
        <v>144</v>
      </c>
      <c r="F3" t="s">
        <v>201</v>
      </c>
      <c r="H3" t="s">
        <v>99</v>
      </c>
      <c r="I3" t="s">
        <v>99</v>
      </c>
    </row>
    <row r="4" spans="1:9" x14ac:dyDescent="0.35">
      <c r="A4" t="s">
        <v>114</v>
      </c>
      <c r="B4" t="s">
        <v>115</v>
      </c>
      <c r="C4" t="s">
        <v>116</v>
      </c>
      <c r="D4" t="s">
        <v>117</v>
      </c>
      <c r="F4" t="s">
        <v>93</v>
      </c>
      <c r="H4" t="s">
        <v>149</v>
      </c>
      <c r="I4" t="s">
        <v>149</v>
      </c>
    </row>
    <row r="5" spans="1:9" x14ac:dyDescent="0.35">
      <c r="A5" t="s">
        <v>118</v>
      </c>
      <c r="B5" t="s">
        <v>119</v>
      </c>
      <c r="C5" t="s">
        <v>120</v>
      </c>
      <c r="D5" t="s">
        <v>121</v>
      </c>
      <c r="F5" t="s">
        <v>148</v>
      </c>
      <c r="H5" s="95" t="s">
        <v>202</v>
      </c>
    </row>
    <row r="6" spans="1:9" x14ac:dyDescent="0.35">
      <c r="A6" t="s">
        <v>139</v>
      </c>
      <c r="B6" t="s">
        <v>141</v>
      </c>
      <c r="C6" t="s">
        <v>143</v>
      </c>
      <c r="D6" t="s">
        <v>145</v>
      </c>
      <c r="F6" t="s">
        <v>149</v>
      </c>
    </row>
    <row r="7" spans="1:9" x14ac:dyDescent="0.35">
      <c r="A7" t="s">
        <v>122</v>
      </c>
      <c r="B7" t="s">
        <v>123</v>
      </c>
      <c r="C7" t="s">
        <v>124</v>
      </c>
      <c r="D7" t="s">
        <v>125</v>
      </c>
      <c r="F7" t="s">
        <v>95</v>
      </c>
      <c r="H7" t="s">
        <v>216</v>
      </c>
    </row>
    <row r="8" spans="1:9" x14ac:dyDescent="0.35">
      <c r="A8" t="s">
        <v>194</v>
      </c>
      <c r="B8" t="s">
        <v>195</v>
      </c>
      <c r="C8" t="s">
        <v>198</v>
      </c>
      <c r="D8" t="s">
        <v>199</v>
      </c>
      <c r="F8" t="s">
        <v>96</v>
      </c>
    </row>
    <row r="9" spans="1:9" x14ac:dyDescent="0.35">
      <c r="A9" t="s">
        <v>126</v>
      </c>
      <c r="B9" t="s">
        <v>127</v>
      </c>
      <c r="C9" t="s">
        <v>128</v>
      </c>
      <c r="D9" t="s">
        <v>129</v>
      </c>
      <c r="F9" t="s">
        <v>113</v>
      </c>
    </row>
    <row r="10" spans="1:9" x14ac:dyDescent="0.35">
      <c r="A10" t="s">
        <v>91</v>
      </c>
      <c r="B10" t="s">
        <v>92</v>
      </c>
      <c r="C10" t="s">
        <v>200</v>
      </c>
      <c r="D10" t="s">
        <v>94</v>
      </c>
      <c r="F10" t="s">
        <v>98</v>
      </c>
    </row>
    <row r="11" spans="1:9" x14ac:dyDescent="0.35">
      <c r="A11" t="s">
        <v>132</v>
      </c>
      <c r="B11" t="s">
        <v>133</v>
      </c>
      <c r="C11" t="s">
        <v>130</v>
      </c>
      <c r="D11" t="s">
        <v>131</v>
      </c>
      <c r="F11" t="s">
        <v>99</v>
      </c>
    </row>
    <row r="12" spans="1:9" x14ac:dyDescent="0.35">
      <c r="A12" t="s">
        <v>136</v>
      </c>
      <c r="B12" t="s">
        <v>137</v>
      </c>
      <c r="C12" t="s">
        <v>134</v>
      </c>
      <c r="D12" t="s">
        <v>135</v>
      </c>
      <c r="F12" t="s">
        <v>215</v>
      </c>
    </row>
    <row r="13" spans="1:9" x14ac:dyDescent="0.35">
      <c r="A13" s="94" t="s">
        <v>196</v>
      </c>
      <c r="B13" s="94" t="s">
        <v>197</v>
      </c>
      <c r="C13" s="94" t="s">
        <v>159</v>
      </c>
      <c r="D13" s="94" t="s">
        <v>158</v>
      </c>
    </row>
    <row r="14" spans="1:9" x14ac:dyDescent="0.35">
      <c r="A14" s="96" t="s">
        <v>217</v>
      </c>
      <c r="B14" s="96" t="s">
        <v>210</v>
      </c>
      <c r="C14" s="96" t="s">
        <v>211</v>
      </c>
      <c r="D14" s="96" t="s">
        <v>212</v>
      </c>
    </row>
    <row r="15" spans="1:9" x14ac:dyDescent="0.35">
      <c r="A15" s="15" t="s">
        <v>213</v>
      </c>
      <c r="B15" s="15" t="s">
        <v>214</v>
      </c>
    </row>
  </sheetData>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E532E-039E-40C8-9BA6-CAF51139DAB8}">
  <dimension ref="A1:N25"/>
  <sheetViews>
    <sheetView zoomScaleNormal="100" workbookViewId="0">
      <selection activeCell="G8" sqref="G8"/>
    </sheetView>
  </sheetViews>
  <sheetFormatPr defaultColWidth="8.81640625" defaultRowHeight="14.5" x14ac:dyDescent="0.35"/>
  <cols>
    <col min="1" max="1" width="17.81640625" customWidth="1"/>
    <col min="2" max="2" width="39" customWidth="1"/>
    <col min="5" max="5" width="12.1796875" customWidth="1"/>
  </cols>
  <sheetData>
    <row r="1" spans="1:7" ht="18.5" x14ac:dyDescent="0.45">
      <c r="A1" s="118" t="s">
        <v>90</v>
      </c>
      <c r="B1" s="118"/>
      <c r="C1" s="118"/>
      <c r="D1" s="118"/>
      <c r="E1" s="118"/>
    </row>
    <row r="2" spans="1:7" x14ac:dyDescent="0.35">
      <c r="A2" s="14" t="s">
        <v>56</v>
      </c>
      <c r="B2" s="14" t="s">
        <v>57</v>
      </c>
      <c r="C2" s="14" t="s">
        <v>48</v>
      </c>
      <c r="D2" s="14" t="s">
        <v>160</v>
      </c>
      <c r="E2" s="14" t="s">
        <v>5</v>
      </c>
    </row>
    <row r="3" spans="1:7" x14ac:dyDescent="0.35">
      <c r="A3" s="73" t="str">
        <f>'Study Plan'!A14</f>
        <v>CH-230</v>
      </c>
      <c r="B3" s="74" t="str">
        <f>'Study Plan'!B14</f>
        <v>Programming in C / C++</v>
      </c>
      <c r="C3" s="51">
        <v>7.5</v>
      </c>
      <c r="D3" s="67" t="s">
        <v>60</v>
      </c>
      <c r="E3" s="67" t="s">
        <v>68</v>
      </c>
    </row>
    <row r="4" spans="1:7" x14ac:dyDescent="0.35">
      <c r="A4" s="73" t="str">
        <f>'Study Plan'!A16</f>
        <v>CH-233</v>
      </c>
      <c r="B4" s="74" t="str">
        <f>'Study Plan'!B16</f>
        <v>Mathematical Foundations of Computer Science</v>
      </c>
      <c r="C4" s="51">
        <v>7.5</v>
      </c>
      <c r="D4" s="67" t="s">
        <v>60</v>
      </c>
      <c r="E4" s="67" t="s">
        <v>68</v>
      </c>
    </row>
    <row r="5" spans="1:7" x14ac:dyDescent="0.35">
      <c r="A5" s="68" t="str">
        <f>'Study Plan'!A18</f>
        <v>CH-XXX</v>
      </c>
      <c r="B5" s="68" t="str">
        <f>'Study Plan'!B18</f>
        <v>Please select:</v>
      </c>
      <c r="C5" s="69">
        <v>7.5</v>
      </c>
      <c r="D5" s="70" t="s">
        <v>61</v>
      </c>
      <c r="E5" s="70" t="s">
        <v>68</v>
      </c>
    </row>
    <row r="6" spans="1:7" x14ac:dyDescent="0.35">
      <c r="A6" s="73" t="str">
        <f>'Study Plan'!A15</f>
        <v>CH-231</v>
      </c>
      <c r="B6" s="74" t="str">
        <f>'Study Plan'!B15</f>
        <v xml:space="preserve">Algorithms &amp; Data Structures </v>
      </c>
      <c r="C6" s="51">
        <v>7.5</v>
      </c>
      <c r="D6" s="67" t="s">
        <v>60</v>
      </c>
      <c r="E6" s="67" t="s">
        <v>69</v>
      </c>
    </row>
    <row r="7" spans="1:7" x14ac:dyDescent="0.35">
      <c r="A7" s="73" t="str">
        <f>'Study Plan'!A17</f>
        <v>CH-234</v>
      </c>
      <c r="B7" s="74" t="str">
        <f>'Study Plan'!B17</f>
        <v>Digital Systems &amp; Computer Architecture</v>
      </c>
      <c r="C7" s="51">
        <v>7.5</v>
      </c>
      <c r="D7" s="67" t="s">
        <v>60</v>
      </c>
      <c r="E7" s="67" t="s">
        <v>69</v>
      </c>
    </row>
    <row r="8" spans="1:7" x14ac:dyDescent="0.35">
      <c r="A8" s="68" t="str">
        <f>'Study Plan'!A19</f>
        <v>CH-XXX</v>
      </c>
      <c r="B8" s="68" t="str">
        <f>'Study Plan'!B19</f>
        <v>Please select:</v>
      </c>
      <c r="C8" s="69">
        <v>7.5</v>
      </c>
      <c r="D8" s="70" t="s">
        <v>61</v>
      </c>
      <c r="E8" s="70" t="s">
        <v>69</v>
      </c>
    </row>
    <row r="10" spans="1:7" x14ac:dyDescent="0.35">
      <c r="A10" t="s">
        <v>97</v>
      </c>
      <c r="D10" s="71" t="str">
        <f>IF((A5="CH-110")*(A8="CH-111"),"MCCB",IF((A5="CH-132")*(A8="CH-133"),"Earth Sciences",IF((A5="CH-140")*(A8="CH-141"),"Physics",IF((A5="CH-150")*(A8="CH-151"),"Math",IF((A5="CH-221")*(A8="CH-222"),"RIS",IF((A5="CH-210")*(A8="CH-211"),"ECE",IF((A5="CH-241")*(A8="CH-240"),"IEM",IF((A5="CH-310")*(A8="CH-311"),"GEM",IF((A5="CH-330")*(A8="CH-331"),"IRPH",IF((A5="CH-340")*(A8="CH-341"),"ISCP",IF((A5="SUS-101")*(A8="SUS-102"),"Sustainability","NONE")))))))))))</f>
        <v>NONE</v>
      </c>
    </row>
    <row r="12" spans="1:7" x14ac:dyDescent="0.35">
      <c r="A12" t="s">
        <v>100</v>
      </c>
      <c r="D12" s="71" t="str">
        <f>IF(A5="SDT-105","SDT",IF(A5="CH-330","IRPH",IF(A5="CH-340","ISCP",IF(A5="CH-210","RIS","NONE"))))</f>
        <v>NONE</v>
      </c>
    </row>
    <row r="14" spans="1:7" ht="14.5" customHeight="1" x14ac:dyDescent="0.35">
      <c r="A14" t="s">
        <v>101</v>
      </c>
      <c r="D14" s="71" t="str">
        <f>IF((A5="SDT-105")*(A8="SDT-103"),"SDT",IF((A5="CH-340")*(A8="CH-341"),"ISCP",IF((A5="CH-330")*(A8="CH-331"),"IRPH",IF((A5="210")*(A8="CH-222"),"RIS","NONE"))))</f>
        <v>NONE</v>
      </c>
      <c r="E14" s="109" t="s">
        <v>220</v>
      </c>
      <c r="F14" s="109"/>
      <c r="G14" s="109"/>
    </row>
    <row r="15" spans="1:7" x14ac:dyDescent="0.35">
      <c r="E15" s="109"/>
      <c r="F15" s="109"/>
      <c r="G15" s="109"/>
    </row>
    <row r="16" spans="1:7" x14ac:dyDescent="0.35">
      <c r="E16" s="97"/>
      <c r="F16" s="97"/>
      <c r="G16" s="97"/>
    </row>
    <row r="17" spans="1:14" ht="18.5" x14ac:dyDescent="0.45">
      <c r="A17" s="118" t="s">
        <v>102</v>
      </c>
      <c r="B17" s="118"/>
      <c r="C17" s="118"/>
      <c r="D17" s="118"/>
      <c r="E17" s="118"/>
    </row>
    <row r="18" spans="1:14" x14ac:dyDescent="0.35">
      <c r="A18" s="14" t="s">
        <v>56</v>
      </c>
      <c r="B18" s="14" t="s">
        <v>57</v>
      </c>
      <c r="C18" s="14" t="s">
        <v>48</v>
      </c>
      <c r="D18" s="14" t="s">
        <v>160</v>
      </c>
      <c r="E18" s="14" t="s">
        <v>5</v>
      </c>
    </row>
    <row r="19" spans="1:14" x14ac:dyDescent="0.35">
      <c r="A19" s="73" t="str">
        <f>'Study Plan'!A37</f>
        <v>CTMS-MAT-XX</v>
      </c>
      <c r="B19" s="74" t="str">
        <f>'Study Plan'!B37</f>
        <v>Please select:</v>
      </c>
      <c r="C19" s="55">
        <v>5</v>
      </c>
      <c r="D19" s="51" t="s">
        <v>60</v>
      </c>
      <c r="E19" s="7" t="s">
        <v>68</v>
      </c>
    </row>
    <row r="20" spans="1:14" x14ac:dyDescent="0.35">
      <c r="A20" s="73" t="str">
        <f>'Study Plan'!A38</f>
        <v>CTMS-MAT-XX</v>
      </c>
      <c r="B20" s="74" t="str">
        <f>'Study Plan'!B38</f>
        <v>Please select:</v>
      </c>
      <c r="C20" s="55">
        <v>5</v>
      </c>
      <c r="D20" s="51" t="s">
        <v>60</v>
      </c>
      <c r="E20" s="7" t="s">
        <v>69</v>
      </c>
    </row>
    <row r="21" spans="1:14" ht="14.4" customHeight="1" x14ac:dyDescent="0.35">
      <c r="G21" s="119" t="s">
        <v>208</v>
      </c>
      <c r="H21" s="120"/>
      <c r="I21" s="120"/>
      <c r="J21" s="120"/>
      <c r="K21" s="120"/>
      <c r="L21" s="120"/>
      <c r="M21" s="120"/>
      <c r="N21" s="121"/>
    </row>
    <row r="22" spans="1:14" ht="18.5" x14ac:dyDescent="0.45">
      <c r="A22" s="118" t="s">
        <v>103</v>
      </c>
      <c r="B22" s="118"/>
      <c r="C22" s="118"/>
      <c r="D22" s="118"/>
      <c r="E22" s="118"/>
      <c r="G22" s="122"/>
      <c r="H22" s="123"/>
      <c r="I22" s="123"/>
      <c r="J22" s="123"/>
      <c r="K22" s="123"/>
      <c r="L22" s="123"/>
      <c r="M22" s="123"/>
      <c r="N22" s="124"/>
    </row>
    <row r="23" spans="1:14" x14ac:dyDescent="0.35">
      <c r="A23" s="14" t="s">
        <v>56</v>
      </c>
      <c r="B23" s="14" t="s">
        <v>57</v>
      </c>
      <c r="C23" s="14" t="s">
        <v>48</v>
      </c>
      <c r="D23" s="14" t="s">
        <v>160</v>
      </c>
      <c r="E23" s="14" t="s">
        <v>5</v>
      </c>
      <c r="G23" s="122"/>
      <c r="H23" s="123"/>
      <c r="I23" s="123"/>
      <c r="J23" s="123"/>
      <c r="K23" s="123"/>
      <c r="L23" s="123"/>
      <c r="M23" s="123"/>
      <c r="N23" s="124"/>
    </row>
    <row r="24" spans="1:14" ht="29" x14ac:dyDescent="0.35">
      <c r="A24" s="72" t="str">
        <f>'Study Plan'!A45</f>
        <v>CTLA-GER-XX/ CTHU-HUM-XXX</v>
      </c>
      <c r="B24" s="72" t="str">
        <f>'Study Plan'!B45</f>
        <v>Please select:</v>
      </c>
      <c r="C24" s="62">
        <v>2.5</v>
      </c>
      <c r="D24" s="62" t="s">
        <v>61</v>
      </c>
      <c r="E24" s="61" t="s">
        <v>68</v>
      </c>
      <c r="G24" s="122"/>
      <c r="H24" s="123"/>
      <c r="I24" s="123"/>
      <c r="J24" s="123"/>
      <c r="K24" s="123"/>
      <c r="L24" s="123"/>
      <c r="M24" s="123"/>
      <c r="N24" s="124"/>
    </row>
    <row r="25" spans="1:14" ht="29" x14ac:dyDescent="0.35">
      <c r="A25" s="72" t="str">
        <f>'Study Plan'!A46</f>
        <v>CTLA-GER-XX/ CTHU-HUM-XXX</v>
      </c>
      <c r="B25" s="72" t="str">
        <f>'Study Plan'!B46</f>
        <v>Please select:</v>
      </c>
      <c r="C25" s="62">
        <v>2.5</v>
      </c>
      <c r="D25" s="62" t="s">
        <v>61</v>
      </c>
      <c r="E25" s="61" t="s">
        <v>69</v>
      </c>
      <c r="G25" s="125"/>
      <c r="H25" s="126"/>
      <c r="I25" s="126"/>
      <c r="J25" s="126"/>
      <c r="K25" s="126"/>
      <c r="L25" s="126"/>
      <c r="M25" s="126"/>
      <c r="N25" s="127"/>
    </row>
  </sheetData>
  <mergeCells count="5">
    <mergeCell ref="A1:E1"/>
    <mergeCell ref="A17:E17"/>
    <mergeCell ref="A22:E22"/>
    <mergeCell ref="G21:N25"/>
    <mergeCell ref="E14:G1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9248-A7D0-4E19-8E7C-4A6D8B9862E3}">
  <dimension ref="A1:B12"/>
  <sheetViews>
    <sheetView workbookViewId="0">
      <selection activeCell="A12" sqref="A12"/>
    </sheetView>
  </sheetViews>
  <sheetFormatPr defaultRowHeight="14.5" x14ac:dyDescent="0.35"/>
  <cols>
    <col min="1" max="1" width="12.54296875" customWidth="1"/>
    <col min="2" max="2" width="12.08984375" customWidth="1"/>
  </cols>
  <sheetData>
    <row r="1" spans="1:2" x14ac:dyDescent="0.35">
      <c r="A1" t="s">
        <v>5</v>
      </c>
      <c r="B1" t="s">
        <v>58</v>
      </c>
    </row>
    <row r="3" spans="1:2" x14ac:dyDescent="0.35">
      <c r="A3" s="58" t="s">
        <v>68</v>
      </c>
      <c r="B3" s="58">
        <f>SUMIF('Study Plan'!H$14:H$81, A3, 'Study Plan'!C$14:C$81)</f>
        <v>30</v>
      </c>
    </row>
    <row r="4" spans="1:2" x14ac:dyDescent="0.35">
      <c r="A4" s="58" t="s">
        <v>69</v>
      </c>
      <c r="B4" s="58">
        <f>SUMIF('Study Plan'!H$14:H$81, A4, 'Study Plan'!C$14:C$81)</f>
        <v>30</v>
      </c>
    </row>
    <row r="5" spans="1:2" x14ac:dyDescent="0.35">
      <c r="A5" s="58" t="s">
        <v>150</v>
      </c>
      <c r="B5" s="58">
        <f>SUMIF('Study Plan'!H$14:H$81, A5, 'Study Plan'!C$14:C$81)</f>
        <v>0</v>
      </c>
    </row>
    <row r="6" spans="1:2" x14ac:dyDescent="0.35">
      <c r="A6" s="58" t="s">
        <v>151</v>
      </c>
      <c r="B6" s="58">
        <f>SUMIF('Study Plan'!H$14:H$81, A6, 'Study Plan'!C$14:C$81)</f>
        <v>0</v>
      </c>
    </row>
    <row r="7" spans="1:2" x14ac:dyDescent="0.35">
      <c r="A7" s="58" t="s">
        <v>203</v>
      </c>
      <c r="B7" s="58">
        <f>SUMIF('Study Plan'!H$14:H$81, A7, 'Study Plan'!C$14:C$81)</f>
        <v>0</v>
      </c>
    </row>
    <row r="8" spans="1:2" x14ac:dyDescent="0.35">
      <c r="A8" s="58" t="s">
        <v>204</v>
      </c>
      <c r="B8" s="58">
        <f>SUMIF('Study Plan'!H$14:H$81, A8, 'Study Plan'!C$14:C$81)</f>
        <v>0</v>
      </c>
    </row>
    <row r="9" spans="1:2" x14ac:dyDescent="0.35">
      <c r="A9" s="58" t="s">
        <v>206</v>
      </c>
      <c r="B9" s="58">
        <f>SUMIF('Study Plan'!H$14:H$81, A9, 'Study Plan'!C$14:C$81)</f>
        <v>0</v>
      </c>
    </row>
    <row r="10" spans="1:2" x14ac:dyDescent="0.35">
      <c r="A10" s="58" t="s">
        <v>207</v>
      </c>
      <c r="B10" s="58">
        <f>SUMIF('Study Plan'!H$14:H$81, A10, 'Study Plan'!C$14:C$81)</f>
        <v>0</v>
      </c>
    </row>
    <row r="11" spans="1:2" ht="15" thickBot="1" x14ac:dyDescent="0.4">
      <c r="A11" s="59"/>
      <c r="B11" s="59"/>
    </row>
    <row r="12" spans="1:2" x14ac:dyDescent="0.35">
      <c r="A12" t="s">
        <v>59</v>
      </c>
      <c r="B12">
        <f>SUM(B3:B10)</f>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topLeftCell="A4" zoomScale="90" zoomScaleNormal="90" workbookViewId="0">
      <selection activeCell="H14" sqref="H14"/>
    </sheetView>
  </sheetViews>
  <sheetFormatPr defaultColWidth="8.81640625" defaultRowHeight="14.5" x14ac:dyDescent="0.35"/>
  <cols>
    <col min="1" max="1" width="21.6328125" customWidth="1"/>
    <col min="2" max="2" width="25.81640625" customWidth="1"/>
    <col min="3" max="3" width="9.1796875" customWidth="1"/>
    <col min="4" max="4" width="29.81640625" customWidth="1"/>
    <col min="5" max="5" width="8.08984375" customWidth="1"/>
    <col min="8" max="8" width="43.36328125" customWidth="1"/>
  </cols>
  <sheetData>
    <row r="1" spans="1:5" ht="18.5" x14ac:dyDescent="0.45">
      <c r="A1" s="118" t="s">
        <v>37</v>
      </c>
      <c r="B1" s="118"/>
      <c r="C1" s="118"/>
      <c r="D1" s="118"/>
    </row>
    <row r="2" spans="1:5" ht="18.5" x14ac:dyDescent="0.45">
      <c r="A2" s="13"/>
      <c r="B2" s="13"/>
      <c r="C2" s="13"/>
      <c r="D2" s="13"/>
    </row>
    <row r="4" spans="1:5" x14ac:dyDescent="0.35">
      <c r="A4" s="14" t="s">
        <v>38</v>
      </c>
      <c r="B4" s="14" t="s">
        <v>39</v>
      </c>
    </row>
    <row r="5" spans="1:5" ht="41.4" customHeight="1" x14ac:dyDescent="0.35">
      <c r="A5" s="25" t="s">
        <v>56</v>
      </c>
      <c r="B5" s="25" t="s">
        <v>57</v>
      </c>
      <c r="C5" s="26" t="s">
        <v>18</v>
      </c>
      <c r="D5" s="26" t="s">
        <v>184</v>
      </c>
      <c r="E5" s="26" t="s">
        <v>40</v>
      </c>
    </row>
    <row r="6" spans="1:5" x14ac:dyDescent="0.35">
      <c r="A6" s="8"/>
      <c r="B6" s="8"/>
      <c r="C6" s="8"/>
      <c r="D6" s="8"/>
      <c r="E6" s="8"/>
    </row>
    <row r="7" spans="1:5" x14ac:dyDescent="0.35">
      <c r="A7" s="8"/>
      <c r="B7" s="8"/>
      <c r="C7" s="8"/>
      <c r="D7" s="8"/>
      <c r="E7" s="8"/>
    </row>
    <row r="8" spans="1:5" x14ac:dyDescent="0.35">
      <c r="A8" s="8"/>
      <c r="B8" s="8"/>
      <c r="C8" s="8"/>
      <c r="D8" s="8"/>
      <c r="E8" s="8"/>
    </row>
    <row r="9" spans="1:5" x14ac:dyDescent="0.35">
      <c r="A9" s="8"/>
      <c r="B9" s="8"/>
      <c r="C9" s="8"/>
      <c r="D9" s="8"/>
      <c r="E9" s="8"/>
    </row>
    <row r="10" spans="1:5" x14ac:dyDescent="0.35">
      <c r="A10" s="8"/>
      <c r="B10" s="8"/>
      <c r="C10" s="8"/>
      <c r="D10" s="8"/>
      <c r="E10" s="8"/>
    </row>
    <row r="11" spans="1:5" x14ac:dyDescent="0.35">
      <c r="A11" s="8"/>
      <c r="B11" s="8"/>
      <c r="C11" s="8"/>
      <c r="D11" s="8"/>
      <c r="E11" s="8"/>
    </row>
    <row r="12" spans="1:5" x14ac:dyDescent="0.35">
      <c r="A12" s="8"/>
      <c r="B12" s="8"/>
      <c r="C12" s="8"/>
      <c r="D12" s="8"/>
      <c r="E12" s="8"/>
    </row>
    <row r="13" spans="1:5" x14ac:dyDescent="0.35">
      <c r="A13" s="8"/>
      <c r="B13" s="8"/>
      <c r="C13" s="8"/>
      <c r="D13" s="8"/>
      <c r="E13" s="8"/>
    </row>
    <row r="14" spans="1:5" x14ac:dyDescent="0.35">
      <c r="A14" s="8"/>
      <c r="B14" s="8"/>
      <c r="C14" s="8"/>
      <c r="D14" s="8"/>
      <c r="E14" s="8"/>
    </row>
    <row r="15" spans="1:5" x14ac:dyDescent="0.35">
      <c r="A15" s="8"/>
      <c r="B15" s="8"/>
      <c r="C15" s="8"/>
      <c r="D15" s="8"/>
      <c r="E15" s="8"/>
    </row>
    <row r="16" spans="1:5" x14ac:dyDescent="0.35">
      <c r="A16" s="8"/>
      <c r="B16" s="8"/>
      <c r="C16" s="8"/>
      <c r="D16" s="8"/>
      <c r="E16" s="8"/>
    </row>
    <row r="17" spans="1:5" x14ac:dyDescent="0.35">
      <c r="A17" s="8"/>
      <c r="B17" s="8"/>
      <c r="C17" s="8"/>
      <c r="D17" s="8"/>
      <c r="E17" s="8"/>
    </row>
    <row r="18" spans="1:5" x14ac:dyDescent="0.35">
      <c r="A18" s="8"/>
      <c r="B18" s="8"/>
      <c r="C18" s="8"/>
      <c r="D18" s="8"/>
      <c r="E18" s="8"/>
    </row>
    <row r="19" spans="1:5" x14ac:dyDescent="0.35">
      <c r="A19" s="8"/>
      <c r="B19" s="8"/>
      <c r="C19" s="8"/>
      <c r="D19" s="8"/>
      <c r="E19" s="8"/>
    </row>
    <row r="21" spans="1:5" x14ac:dyDescent="0.35">
      <c r="B21" s="14" t="s">
        <v>41</v>
      </c>
      <c r="C21" s="27">
        <f>SUM(C6:C19)</f>
        <v>0</v>
      </c>
    </row>
    <row r="24" spans="1:5" x14ac:dyDescent="0.35">
      <c r="A24" s="14" t="s">
        <v>42</v>
      </c>
      <c r="B24" s="14" t="s">
        <v>39</v>
      </c>
    </row>
    <row r="25" spans="1:5" ht="42" customHeight="1" x14ac:dyDescent="0.35">
      <c r="A25" s="25" t="s">
        <v>56</v>
      </c>
      <c r="B25" s="25" t="s">
        <v>57</v>
      </c>
      <c r="C25" s="26" t="s">
        <v>18</v>
      </c>
      <c r="D25" s="26" t="s">
        <v>184</v>
      </c>
      <c r="E25" s="26" t="s">
        <v>40</v>
      </c>
    </row>
    <row r="26" spans="1:5" x14ac:dyDescent="0.35">
      <c r="A26" s="8"/>
      <c r="B26" s="8"/>
      <c r="C26" s="8"/>
      <c r="D26" s="8"/>
      <c r="E26" s="8"/>
    </row>
    <row r="27" spans="1:5" x14ac:dyDescent="0.35">
      <c r="A27" s="8"/>
      <c r="B27" s="8"/>
      <c r="C27" s="8"/>
      <c r="D27" s="8"/>
      <c r="E27" s="8"/>
    </row>
    <row r="28" spans="1:5" x14ac:dyDescent="0.35">
      <c r="A28" s="8"/>
      <c r="B28" s="8"/>
      <c r="C28" s="8"/>
      <c r="D28" s="8"/>
      <c r="E28" s="8"/>
    </row>
    <row r="29" spans="1:5" x14ac:dyDescent="0.35">
      <c r="A29" s="8"/>
      <c r="B29" s="8"/>
      <c r="C29" s="8"/>
      <c r="D29" s="8"/>
      <c r="E29" s="8"/>
    </row>
    <row r="30" spans="1:5" x14ac:dyDescent="0.35">
      <c r="A30" s="8"/>
      <c r="B30" s="8"/>
      <c r="C30" s="8"/>
      <c r="D30" s="8"/>
      <c r="E30" s="8"/>
    </row>
    <row r="31" spans="1:5" x14ac:dyDescent="0.35">
      <c r="A31" s="8"/>
      <c r="B31" s="8"/>
      <c r="C31" s="8"/>
      <c r="D31" s="8"/>
      <c r="E31" s="8"/>
    </row>
    <row r="32" spans="1:5" x14ac:dyDescent="0.35">
      <c r="A32" s="8"/>
      <c r="B32" s="8"/>
      <c r="C32" s="8"/>
      <c r="D32" s="8"/>
      <c r="E32" s="8"/>
    </row>
    <row r="33" spans="1:5" x14ac:dyDescent="0.35">
      <c r="A33" s="8"/>
      <c r="B33" s="8"/>
      <c r="C33" s="8"/>
      <c r="D33" s="8"/>
      <c r="E33" s="8"/>
    </row>
    <row r="34" spans="1:5" x14ac:dyDescent="0.35">
      <c r="A34" s="8"/>
      <c r="B34" s="8"/>
      <c r="C34" s="8"/>
      <c r="D34" s="8"/>
      <c r="E34" s="8"/>
    </row>
    <row r="35" spans="1:5" x14ac:dyDescent="0.35">
      <c r="A35" s="8"/>
      <c r="B35" s="8"/>
      <c r="C35" s="8"/>
      <c r="D35" s="8"/>
      <c r="E35" s="8"/>
    </row>
    <row r="36" spans="1:5" x14ac:dyDescent="0.35">
      <c r="A36" s="8"/>
      <c r="B36" s="8"/>
      <c r="C36" s="8"/>
      <c r="D36" s="8"/>
      <c r="E36" s="8"/>
    </row>
    <row r="37" spans="1:5" x14ac:dyDescent="0.35">
      <c r="A37" s="8"/>
      <c r="B37" s="8"/>
      <c r="C37" s="8"/>
      <c r="D37" s="8"/>
      <c r="E37" s="8"/>
    </row>
    <row r="38" spans="1:5" x14ac:dyDescent="0.35">
      <c r="A38" s="8"/>
      <c r="B38" s="8"/>
      <c r="C38" s="8"/>
      <c r="D38" s="8"/>
      <c r="E38" s="8"/>
    </row>
    <row r="39" spans="1:5" x14ac:dyDescent="0.35">
      <c r="A39" s="8"/>
      <c r="B39" s="8"/>
      <c r="C39" s="8"/>
      <c r="D39" s="8"/>
      <c r="E39" s="8"/>
    </row>
    <row r="41" spans="1:5" x14ac:dyDescent="0.35">
      <c r="B41" s="14" t="s">
        <v>43</v>
      </c>
      <c r="C41" s="27">
        <f>SUM(C26:C39)</f>
        <v>0</v>
      </c>
    </row>
    <row r="43" spans="1:5" x14ac:dyDescent="0.35">
      <c r="B43" s="14" t="s">
        <v>44</v>
      </c>
      <c r="C43" s="27">
        <f>C21+C41</f>
        <v>0</v>
      </c>
      <c r="D43" s="28" t="s">
        <v>45</v>
      </c>
      <c r="E43" s="29">
        <f>'Study Plan'!$B$83+'Extension Semesters'!C43</f>
        <v>0</v>
      </c>
    </row>
    <row r="45" spans="1:5" ht="15" thickBot="1" x14ac:dyDescent="0.4"/>
    <row r="46" spans="1:5" x14ac:dyDescent="0.35">
      <c r="A46" s="41"/>
      <c r="B46" s="42"/>
      <c r="C46" s="42"/>
      <c r="D46" s="42"/>
      <c r="E46" s="43"/>
    </row>
    <row r="47" spans="1:5" ht="15" thickBot="1" x14ac:dyDescent="0.4">
      <c r="A47" s="44" t="s">
        <v>47</v>
      </c>
      <c r="B47" s="14"/>
      <c r="C47" s="45"/>
      <c r="E47" s="46"/>
    </row>
    <row r="48" spans="1:5" ht="15" thickBot="1" x14ac:dyDescent="0.4">
      <c r="A48" s="47"/>
      <c r="B48" s="48"/>
      <c r="C48" s="48"/>
      <c r="D48" s="48"/>
      <c r="E48" s="49"/>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3" ma:contentTypeDescription="Create a new document." ma:contentTypeScope="" ma:versionID="61be2d8e37469d49846136b4e2d8c328">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79288647e76a8af6608f6b106f75d2da"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2FFCC9-75F0-4F54-B23F-416982ACEE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CACF1A-2EEB-4760-9D61-AC5B301AB351}">
  <ds:schemaRefs>
    <ds:schemaRef ds:uri="http://schemas.microsoft.com/sharepoint/v3/contenttype/forms"/>
  </ds:schemaRefs>
</ds:datastoreItem>
</file>

<file path=customXml/itemProps3.xml><?xml version="1.0" encoding="utf-8"?>
<ds:datastoreItem xmlns:ds="http://schemas.openxmlformats.org/officeDocument/2006/customXml" ds:itemID="{63347261-1EA7-4FBB-AC69-7B5606F6E636}">
  <ds:schemaRefs>
    <ds:schemaRef ds:uri="http://schemas.microsoft.com/office/2006/metadata/properties"/>
    <ds:schemaRef ds:uri="http://schemas.microsoft.com/office/infopath/2007/PartnerControls"/>
    <ds:schemaRef ds:uri="e53f908f-34e7-4c58-a4c8-d6911175ab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Study Plan</vt:lpstr>
      <vt:lpstr>Lists</vt:lpstr>
      <vt:lpstr>Entry Advising Form</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2025-08-07T08:36:44Z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593200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